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Data backup from ETZK\"/>
    </mc:Choice>
  </mc:AlternateContent>
  <bookViews>
    <workbookView xWindow="0" yWindow="0" windowWidth="20490" windowHeight="7365"/>
  </bookViews>
  <sheets>
    <sheet name="FEB'25 TO MAY'25" sheetId="7" r:id="rId1"/>
    <sheet name="MANUAL CHECK" sheetId="3" r:id="rId2"/>
    <sheet name="ODOO EXPORT 4-MAY-25" sheetId="5" r:id="rId3"/>
    <sheet name="Daw Tin Mar Cho MAR'25" sheetId="6" state="hidden" r:id="rId4"/>
    <sheet name="(Jun'24&amp; July24) Oct Issued" sheetId="1" state="hidden" r:id="rId5"/>
    <sheet name="INCENTIVE ODOO" sheetId="4" state="hidden" r:id="rId6"/>
    <sheet name="ERP MANUAL CHECK" sheetId="2" state="hidden" r:id="rId7"/>
  </sheets>
  <externalReferences>
    <externalReference r:id="rId8"/>
  </externalReferences>
  <definedNames>
    <definedName name="_xlnm._FilterDatabase" localSheetId="4" hidden="1">'(Jun''24&amp; July24) Oct Issued'!$A$3:$S$14</definedName>
    <definedName name="_xlnm.Print_Area" localSheetId="4">'(Jun''24&amp; July24) Oct Issued'!$A$1:$S$14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4" i="6" l="1"/>
  <c r="M13" i="6"/>
  <c r="G6" i="6"/>
  <c r="G8" i="6" s="1"/>
  <c r="G5" i="6"/>
  <c r="G3" i="6"/>
  <c r="G13" i="6" l="1"/>
  <c r="G9" i="6"/>
  <c r="G11" i="6" s="1"/>
  <c r="G65" i="3" l="1"/>
  <c r="G68" i="3" s="1"/>
  <c r="I68" i="3"/>
  <c r="H68" i="3"/>
  <c r="K18" i="1" l="1"/>
  <c r="K17" i="1"/>
  <c r="F68" i="3" l="1"/>
  <c r="K51" i="3"/>
  <c r="H51" i="3"/>
  <c r="G51" i="3"/>
  <c r="J37" i="3"/>
  <c r="H37" i="3"/>
  <c r="G37" i="3"/>
  <c r="H20" i="3"/>
  <c r="G20" i="3"/>
  <c r="H9" i="3"/>
  <c r="G9" i="3"/>
  <c r="U260" i="2" l="1"/>
  <c r="P268" i="2" l="1"/>
  <c r="Q268" i="2" s="1"/>
  <c r="P267" i="2"/>
  <c r="Q267" i="2" s="1"/>
  <c r="P266" i="2"/>
  <c r="Q266" i="2" s="1"/>
  <c r="P265" i="2"/>
  <c r="Q265" i="2" s="1"/>
  <c r="Q264" i="2"/>
  <c r="P264" i="2"/>
  <c r="P263" i="2"/>
  <c r="Q263" i="2" s="1"/>
  <c r="P262" i="2"/>
  <c r="Q262" i="2" s="1"/>
  <c r="P261" i="2"/>
  <c r="Q261" i="2" s="1"/>
  <c r="P260" i="2"/>
  <c r="K260" i="2"/>
  <c r="K273" i="2" s="1"/>
  <c r="K274" i="2" s="1"/>
  <c r="L274" i="2" s="1"/>
  <c r="K256" i="2"/>
  <c r="I256" i="2"/>
  <c r="H256" i="2"/>
  <c r="L252" i="2"/>
  <c r="L256" i="2" s="1"/>
  <c r="K241" i="2"/>
  <c r="I241" i="2"/>
  <c r="H241" i="2"/>
  <c r="M235" i="2"/>
  <c r="L235" i="2"/>
  <c r="K222" i="2"/>
  <c r="I222" i="2"/>
  <c r="H222" i="2"/>
  <c r="K211" i="2"/>
  <c r="I211" i="2"/>
  <c r="J211" i="2" s="1"/>
  <c r="H211" i="2"/>
  <c r="K198" i="2"/>
  <c r="I198" i="2"/>
  <c r="H198" i="2"/>
  <c r="K185" i="2"/>
  <c r="I185" i="2"/>
  <c r="H185" i="2"/>
  <c r="K176" i="2"/>
  <c r="I176" i="2"/>
  <c r="H176" i="2"/>
  <c r="J176" i="2" s="1"/>
  <c r="K165" i="2"/>
  <c r="I165" i="2"/>
  <c r="H165" i="2"/>
  <c r="K155" i="2"/>
  <c r="I155" i="2"/>
  <c r="H155" i="2"/>
  <c r="K144" i="2"/>
  <c r="I144" i="2"/>
  <c r="H144" i="2"/>
  <c r="K135" i="2"/>
  <c r="I135" i="2"/>
  <c r="H135" i="2"/>
  <c r="I127" i="2"/>
  <c r="K126" i="2"/>
  <c r="I126" i="2"/>
  <c r="H126" i="2"/>
  <c r="J126" i="2" s="1"/>
  <c r="K120" i="2"/>
  <c r="I101" i="2"/>
  <c r="I120" i="2" s="1"/>
  <c r="H101" i="2"/>
  <c r="H120" i="2" s="1"/>
  <c r="K93" i="2"/>
  <c r="K101" i="2" s="1"/>
  <c r="K91" i="2"/>
  <c r="H91" i="2"/>
  <c r="L87" i="2"/>
  <c r="I78" i="2"/>
  <c r="H78" i="2"/>
  <c r="I66" i="2"/>
  <c r="H66" i="2"/>
  <c r="J66" i="2" s="1"/>
  <c r="K54" i="2"/>
  <c r="I54" i="2"/>
  <c r="H54" i="2"/>
  <c r="J54" i="2" s="1"/>
  <c r="K41" i="2"/>
  <c r="I41" i="2"/>
  <c r="H41" i="2"/>
  <c r="J41" i="2" s="1"/>
  <c r="I15" i="2"/>
  <c r="I29" i="2" s="1"/>
  <c r="J29" i="2" s="1"/>
  <c r="H15" i="2"/>
  <c r="H29" i="2" s="1"/>
  <c r="I128" i="2" l="1"/>
  <c r="J165" i="2"/>
  <c r="J222" i="2"/>
  <c r="I258" i="2"/>
  <c r="Q260" i="2"/>
  <c r="J78" i="2"/>
  <c r="M155" i="2"/>
  <c r="J198" i="2"/>
  <c r="J120" i="2"/>
  <c r="J15" i="2"/>
  <c r="J101" i="2"/>
  <c r="P13" i="1"/>
  <c r="P12" i="1"/>
  <c r="P9" i="1"/>
  <c r="P8" i="1"/>
  <c r="O8" i="1"/>
  <c r="P7" i="1"/>
  <c r="O7" i="1"/>
  <c r="Q7" i="1" s="1"/>
  <c r="P6" i="1"/>
  <c r="Q6" i="1" s="1"/>
  <c r="O6" i="1"/>
  <c r="P5" i="1"/>
  <c r="O5" i="1"/>
  <c r="Q5" i="1" s="1"/>
  <c r="G14" i="1"/>
  <c r="F14" i="1"/>
  <c r="L13" i="1"/>
  <c r="N13" i="1" s="1"/>
  <c r="I13" i="1"/>
  <c r="K13" i="1" s="1"/>
  <c r="H13" i="1"/>
  <c r="L12" i="1"/>
  <c r="N12" i="1" s="1"/>
  <c r="I12" i="1"/>
  <c r="K12" i="1" s="1"/>
  <c r="H12" i="1"/>
  <c r="M11" i="1"/>
  <c r="P11" i="1" s="1"/>
  <c r="L11" i="1"/>
  <c r="O11" i="1" s="1"/>
  <c r="J11" i="1"/>
  <c r="I11" i="1"/>
  <c r="K11" i="1" s="1"/>
  <c r="H11" i="1"/>
  <c r="M10" i="1"/>
  <c r="P10" i="1" s="1"/>
  <c r="Q10" i="1" s="1"/>
  <c r="L10" i="1"/>
  <c r="O10" i="1" s="1"/>
  <c r="J10" i="1"/>
  <c r="I10" i="1"/>
  <c r="K10" i="1" s="1"/>
  <c r="H10" i="1"/>
  <c r="L9" i="1"/>
  <c r="N9" i="1" s="1"/>
  <c r="I9" i="1"/>
  <c r="K9" i="1" s="1"/>
  <c r="H9" i="1"/>
  <c r="M4" i="1"/>
  <c r="L4" i="1"/>
  <c r="J4" i="1"/>
  <c r="I4" i="1"/>
  <c r="I14" i="1" s="1"/>
  <c r="H4" i="1"/>
  <c r="H14" i="1" l="1"/>
  <c r="M14" i="1"/>
  <c r="Q11" i="1"/>
  <c r="Q8" i="1"/>
  <c r="N4" i="1"/>
  <c r="J14" i="1"/>
  <c r="O4" i="1"/>
  <c r="O12" i="1"/>
  <c r="Q12" i="1" s="1"/>
  <c r="L14" i="1"/>
  <c r="P4" i="1"/>
  <c r="P14" i="1"/>
  <c r="O9" i="1"/>
  <c r="Q9" i="1" s="1"/>
  <c r="O13" i="1"/>
  <c r="Q13" i="1" s="1"/>
  <c r="N10" i="1"/>
  <c r="N11" i="1"/>
  <c r="K4" i="1"/>
  <c r="N14" i="1" l="1"/>
  <c r="O14" i="1"/>
  <c r="Q4" i="1"/>
  <c r="Q14" i="1" s="1"/>
  <c r="K14" i="1"/>
</calcChain>
</file>

<file path=xl/sharedStrings.xml><?xml version="1.0" encoding="utf-8"?>
<sst xmlns="http://schemas.openxmlformats.org/spreadsheetml/2006/main" count="2140" uniqueCount="1024">
  <si>
    <t>No</t>
  </si>
  <si>
    <t>BU</t>
  </si>
  <si>
    <t>BR</t>
  </si>
  <si>
    <t>Customer Name</t>
  </si>
  <si>
    <t>Saleman Name</t>
  </si>
  <si>
    <t>Total Incentive</t>
  </si>
  <si>
    <t>Convert(Ks)</t>
  </si>
  <si>
    <t>Saleman Amt</t>
  </si>
  <si>
    <t>Pooling Amt</t>
  </si>
  <si>
    <t>Exchange Rate</t>
  </si>
  <si>
    <t>SM Resign (or) Not</t>
  </si>
  <si>
    <t>$</t>
  </si>
  <si>
    <t>Ks</t>
  </si>
  <si>
    <t>CE2</t>
  </si>
  <si>
    <t>YGN</t>
  </si>
  <si>
    <t>U Yan Myint Lwin</t>
  </si>
  <si>
    <t>Myo Paing Oo</t>
  </si>
  <si>
    <t>TTL</t>
  </si>
  <si>
    <t xml:space="preserve"> </t>
  </si>
  <si>
    <t>Retain Amt (20%)</t>
  </si>
  <si>
    <t>Summary For All BU &amp; BR Incentive ( OCT'24 TO JAN'25)</t>
  </si>
  <si>
    <t>Daw Jar Tan</t>
  </si>
  <si>
    <t xml:space="preserve">SHWE PIN LAL HLAING CO. ,LTD </t>
  </si>
  <si>
    <t>Shwin Lan Aung</t>
  </si>
  <si>
    <t>EDEN ENERGY &amp; NATURAL RESOURES DEVELOPMENT CO.,LTD</t>
  </si>
  <si>
    <t>Mar Mar Khaing</t>
  </si>
  <si>
    <t>Daw Su Su Khin</t>
  </si>
  <si>
    <t>Zin Thi Han</t>
  </si>
  <si>
    <t>Nothern Star Gems &amp; Jewellery Co.Ltd</t>
  </si>
  <si>
    <t>U Man Nyunt</t>
  </si>
  <si>
    <t>Naing Lin Aung</t>
  </si>
  <si>
    <t>Account Transactions</t>
  </si>
  <si>
    <t>Construction Equipment 2</t>
  </si>
  <si>
    <t>From 2018-01-01 to 2019-09-30</t>
  </si>
  <si>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</si>
  <si>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</si>
  <si>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</si>
  <si>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</si>
  <si>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</si>
  <si>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</si>
  <si>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</si>
  <si>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</si>
  <si>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</si>
  <si>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</si>
  <si>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2018-01-31</t>
  </si>
  <si>
    <t>OPENING ENTRY</t>
  </si>
  <si>
    <t/>
  </si>
  <si>
    <t>Conversion balance 2018-01-31</t>
  </si>
  <si>
    <t>2018-02-23</t>
  </si>
  <si>
    <t>COP-PV-18020080</t>
  </si>
  <si>
    <t>1790878 SAP JE ADJ FOR BR POOLING  RV/COP/COP/2017/12/030FOR OFFICE INCENTIVE CHG; OF USD-571.07@1326 UINC/COP/2017/11/204CUS;SAI MYO HTIKE&amp;U KYAW KYAW SALE,MYO TINT WIN SR NO-HCMDCD93P00305076,305109, OFFICE-571.07/-SALE-380.72/-TL USD-951.79@1326HLAING M</t>
  </si>
  <si>
    <t>COP-PV-18020268</t>
  </si>
  <si>
    <t>1790854 SAP JE ADJ FOR BR POOLING RV/COP/COP/2017/11/014 PAY FOR OFFICE INCENTIVE CHG; OF USD-403.20@1302 UINC/COP/2017/10/197CUS; SHWE LIN KAR CO.,LTD SALE MAN-AUNG MYINT HTUN SR NO,HCMDDE93J00041265 SALE COP RV JE,1702800</t>
  </si>
  <si>
    <t>COP-PV-18020269</t>
  </si>
  <si>
    <t>1790864 SAP JE ADJ FOR BR POOLING RV/COP/COP/2017/11/015 PAY FOR OFFICE INCENTIVE CHG; OF USD-403.20@1302 UINC/COP/2017/10/193 CUS; SHWE LIN KAR CO.,LTD SALE SR NO-HCMDDD93L00040025 OFFICE USD-403.20/-SALE USD-268.80/-TL USD-672/-@1302 HLAING MON AUNG , DA</t>
  </si>
  <si>
    <t>COP-PV-18020325</t>
  </si>
  <si>
    <t>1790883 SAP JE ADJ FOR BU POOLING  RV/COP/COP/2017/11/040 PAY FOR OFFICE INCENTIVE CHG; OF USD287.38@1289 UINC/COP/2017/11/200 CUS,U SOE LWIN SR NO-HCMDCD93P00303988 SALE -ZAR ZAR HTWE, OFFICE USD-287.38, SALEUSD-191.58 TL USD-478.96@1289 HLAING MON AUNG ,</t>
  </si>
  <si>
    <t>COP-PV-18020342</t>
  </si>
  <si>
    <t>1790868 SAP JE ADJ FOR BR POOLING  RV/COP/COP/2017/11/034 FOR OFFICE INCENTIVE CHG; OF USD-292.51@1313 SR NO-HCMDCD93E00303968 OFFICE -292.51, SALE-195 TL USD-487.51@1313 HLAING MON AUNG , DAW</t>
  </si>
  <si>
    <t>COP-PV-18020343</t>
  </si>
  <si>
    <t>1790870 SAP JE ADJ FOR BR POOLING  RV/COP/COP/2017/11/035 FOR OFFICE INCENTIVE CHG; OF USD-291.94@1313 UINC/COP/2017/10/195 CUS; U KAW TAR, SALE;KHIN MOE LATT , SR NO-HCMDCD93C00303969 OFFICE-291.94 ,  SHLAING MON AUNG , DAW</t>
  </si>
  <si>
    <t>COP-PV-18020344</t>
  </si>
  <si>
    <t>1790873 SAP JE ADJ FOR BR POOLING  RV/COP/COP/2017/12/023PAY FOR OFFICE INCENTIVE CHG; OF USD-392.71@1296 UINC/COP/2017/11/203CUS; N HKAI BUM CO.,LTD SALE BY SR NO-HCMDCF91H00040063 OFFICE-392.71/-SALE-261.81/-TL USD-654.52@1296HLAING MON AUNG , DAW</t>
  </si>
  <si>
    <t>2018-03-23</t>
  </si>
  <si>
    <t>COP-XC-18030053</t>
  </si>
  <si>
    <t>PV/COP/COP/2018/03/085CORP TRANSFER SEP'17 TO DEC'17 POOLING; MMK 3,695,649 @ 60 PERSONS</t>
  </si>
  <si>
    <t>2018-04-01</t>
  </si>
  <si>
    <t>COP-JV-18040545</t>
  </si>
  <si>
    <t xml:space="preserve">EX GL ON COP-XC-18030053 (PV/COP/COP/2018/03/085CORP TRANSFER SEP'17 TO DEC'17 POOLING; MMK 3,695,649 @ 60 PERSONS) ; USD 15.43 </t>
  </si>
  <si>
    <t>OB FOR NEXT FOR JAN'18 TO APR'18 POOLING</t>
  </si>
  <si>
    <t>OB BALANCE</t>
  </si>
  <si>
    <t>Incentive Amount for Pooling of Unit Sale , UINC/COP/2018/01/209 Cus; Hexing Global Investment Co.,ltd Sr No-NEM458416 Sale by-Zin Thi HanOfficeUSD-69.05,Sale USD-46.04 TL USD-115.09@1324/- ; RV/COP/COP/2018/01/042 &amp; PV/COP/COP/2018/01/115</t>
  </si>
  <si>
    <t>OB BALANCE FROM JAN'18 TO APR'1</t>
  </si>
  <si>
    <t>2018-02-07</t>
  </si>
  <si>
    <t>COP-RV-18020132</t>
  </si>
  <si>
    <t>COP-XC-18080141* RV/COP/COP/2018/02/018PAY FOR OFFICE INCENTIVE CHG; OF USD-426.94@1328 UINC/COP/2018/01/210 CUS; HAUNG THARAW AUNG MYAY MISR NO-HCMDCE93K00031045 SALE BY -SHWE YEE INGYIN OFFICE-426.94,SALE-284.63 TL USD-711.57/-</t>
  </si>
  <si>
    <t>RV/COP/COP/2018/02/018PAY FOR OFFICE INCENTIVE CHG; OF USD-426.94@1328 UINC/COP/2018/01/210 CUS; HAUNG THARAW AUNG MYAY MISR NO-HCMDCE93K00031045 SALE BY -SHWE YEE INGYIN OFFICE-426.94,SALE-284.63 TL USD-711.57/-</t>
  </si>
  <si>
    <t>COP-RV-18020133</t>
  </si>
  <si>
    <t>COP-XC-18080139 RV/COP/COP/2018/02/019PAY FOR OFFICE INCENTIVE CHG; OF KS-353920/- UINC/COP/2018/01/211CUS; ZAY YAR MYO SR NO-HCMDCDF5H0005H00090024-OLD SALE BY SHWE YEE ING GYIN OFFICE-353920,SALE -235946.67 TL KS-589866.67/-</t>
  </si>
  <si>
    <t>COP-XC-18080139
RV/COP/COP/2018/02/019PAY FOR OFFICE INCENTIVE CHG; OF KS-353920/- UINC/COP/2018/01/211CUS; ZAY YAR MYO SR NO-HCMDCDF5H0005H00090024-OLD SALE BY SHWE YEE ING GYIN OFFICE-353920,SALE -235946.67 TL KS-589866.67/-</t>
  </si>
  <si>
    <t>2018-03-07</t>
  </si>
  <si>
    <t>COP-RV-18030123</t>
  </si>
  <si>
    <t>RV/COP/COP/2018/03/004FOR OFFICE INCENTIVE OF USD-289.16@1320 UINC/COP/2018/01/02 CUS; U THEIN TOESR NO-HCMDCD93E00304893 SALE BY-SHWE YEE INE GYIN OFFICEUSD-289.16/-SLAE USD-192.78 TL USD-481.94@13HLAING MON AUNG , DAW</t>
  </si>
  <si>
    <t>COP-RV-18030139</t>
  </si>
  <si>
    <t>RV/COP/COP/2018/03/005PAY FOR OFFICE INCENTIVE OF USD-119.81@1326 INC/COP/2018/01/03 CUS; MYA NANDAR TUN CONSTRUCTIONCO.,LTD SR NO-HCMAEB10E00054378 SALE BY-WUTT YEE AUNG OFFICE USD-119.81, SALE USD-79.87 TL USD-HLAING MON AUNG , DAW</t>
  </si>
  <si>
    <t>COP-RV-18030121</t>
  </si>
  <si>
    <t>RV/COP/COP/2018/03/029FOR OFFICE INCENTIVE CHG; OF USD-136.95@1325UINC/COP/2018/01/01 CUS; NGWE TAGUN CO.,LTD SR NO; 68-4B68-4B23096 SALE BY-ZIN THI HAN OFFICE USD-136.95,SALEUSD-91.30 TL USD-228.25@1325HLAING MON AUNG , DAW</t>
  </si>
  <si>
    <t>COP-RV-18030122</t>
  </si>
  <si>
    <t>RV/COP/COP/2018/03/028FOR OFFICE INCENTIVE CHG; OF USD-501.17@1320UINC/COP/2018/03/010 CUS;EDEN ENERGY &amp; NATURAL RESOURESSR NO;HCMDDE93P00043269 SALE BY-ZIN THI HAN OFFICE USD-501.17,SALE USD-334.11 TL USD-835.28@1320HLAING MON AUNG , DAW</t>
  </si>
  <si>
    <t>2018-04-10</t>
  </si>
  <si>
    <t>COP-PV-18040138</t>
  </si>
  <si>
    <t>1889027 SAP JE RV/COP/COP/2018/04/017 PAY FOR OFFICE INCENTIVE OF USD-297.25@1318UINC/COP/2018/03/015 CUS;U  OHN KYAW SR NO-HCMDCD93E00303 971 SALE MAN-AUNG MYAT HTUN OFFICE USD-297.25,SALE USD-198.16 TL USD-495.41@1318 POOLING FOR MDY</t>
  </si>
  <si>
    <t>COP-RV-18040082</t>
  </si>
  <si>
    <t>1830254 RV/COP/COP/2018/04/017 PAY FOR OFFICE INCENTIVE OF USD-297.25@1318UINC/COP/2018/03/015 CUS;U  OHN KYAW SR NO-HCMDCD93E00303971 SALE MAN-AUNG MYAT HTUN OFFICE USD-297.25,SALE USD-198.16 TL USD-495.41@1318</t>
  </si>
  <si>
    <t>COP-RV-18040083</t>
  </si>
  <si>
    <t>1830260 RV/COP/COP/2018/04/018 PAY FOR OFFICE INCENTIVE OF USD-120.13@1324 UINC/COP/2018/03/014 CUS; BRIGHT HANDS CONSTRUCTION CO.,SR NO-HCMAEB10H00054363 SALE MAN-ZIN  THI HAN OFFICE USD-120.13.SALEUSD-80.08 TL USD-200.21</t>
  </si>
  <si>
    <t>2018-07-26</t>
  </si>
  <si>
    <t>COP-PV-18070138</t>
  </si>
  <si>
    <t>1909046PV/COR/WPG/2018/07/854PAY FOR CE-2 BU POOLING FOR JAN'18 TO APR'18</t>
  </si>
  <si>
    <t>1909046 PV/COR/WPG/2018/07/854PAY FOR CE-2 BU POOLING FOR JAN'18 TO APR'18</t>
  </si>
  <si>
    <t xml:space="preserve">COP-PV-18070370 </t>
  </si>
  <si>
    <t xml:space="preserve">EX GL ON COP-PV-18070138;  FOR CE-2 BU POOLING FOR JAN'18 TO APR'18; USD 135.97 </t>
  </si>
  <si>
    <t>FOR JAN'18 TO APR'18 (WHEN CHECK, TO MAKE COMBINE WITH JAN TO APR PREIOD BCZ OF OB BALANCE</t>
  </si>
  <si>
    <t>MMK</t>
  </si>
  <si>
    <t>2018-05-28</t>
  </si>
  <si>
    <t>COP-PV-18050307</t>
  </si>
  <si>
    <t>1917631 SAP JE POOLING TRANSFER TO BR RV/COP/COP/2018/05/038 (PAY FOR OFFICE INCNETIVE CHG; OF KS-89508.57/- UINC/COP/2018/04/019 CUS;YCDC(WATER &amp; SANITATION)SR NO-B4-6C28543,B4-6C28544 SALE MAN-AUNG KYAW THU OFFICE-KS-89508.57/-SALE KS-59672.38/-HLAING MO</t>
  </si>
  <si>
    <t>1917631 SAP JE POOLING TRANSFER TO BR RV/COP/COP/2018/05/038 (PAY FOR OFFICE INCNETIVE CHG; OF KS-89508.57/- UINC/COP/2018/04/019 CUS;YCDC(WATER &amp; SANITATION)SR NO-B4-6C28543,B4-6C28544 SALE MAN-AUNG KYAW THU OFFICE-KS-89508.57/-SALE KS-59672.38/-HLAING MON AUNG , DAW</t>
  </si>
  <si>
    <t>COP-RV-18050130</t>
  </si>
  <si>
    <t>FOR OFFICE INCNETIVE CHG; OF KS-89508.57/- UINC/COP/2018/04/019 CUS;YCDC(WATER &amp; SANITATION) SR NO-B4-6C28543,B4-6C28544 SALE MAN-AUNG KYAW THU OFFICE-KS-89508.57/-SALE KS-59672.38/- RV/COP/COP/2018/05/038 JE-1860881</t>
  </si>
  <si>
    <t>2018-05-29</t>
  </si>
  <si>
    <t>COP-RV-18050133</t>
  </si>
  <si>
    <t>PAY FOR OFFICE INCENTIVE CHG; OF USD-500.38@1313UINC/COP/2018/05/022 CUS;EDEN ENERGY &amp; NATURAL RESOU SR NO-HCMDDE93H00043556 SALE MAN-ZIN THI HAN SALEUSD-333.59,OFFICE USD-500.38 TL USD-833.97@1313 RV/COP/COP/2018/05/042 JE-1861921</t>
  </si>
  <si>
    <t>2018-06-20</t>
  </si>
  <si>
    <t>COP-RV-18060160</t>
  </si>
  <si>
    <t>RV/COP/COP/2018/06/031Pay for office incentive chg; USD-299.06*1322UINC/COP/2018/05/026 CUS;U THEIN SOE(MKN)SR NO-HCMDCD93H00304925 SALE MAN-PYAE PHYO AUNG SALEUSD-199.38/-OFFICE USD-299.06/-TL USD-498.44*1322HLAING MON AUNG , DAW</t>
  </si>
  <si>
    <t>2018-06-26</t>
  </si>
  <si>
    <t>COP-RV-18060159</t>
  </si>
  <si>
    <t>RV/COP/COP/2018/06/042PAY FOR OFFICE INCENTIVE CHG; OF USD-513.21@1306UINC/COP/2018/06/027 CUS;SUNTAC ENGINEERING &amp; CONSTRSRNO-HCMDCDF5J00090033,HCMDCDF5V00090035 SALE MAN-MAR MAR KHAING OFFICE USD-513.21,SALEHLAING MON AUNG , DAW</t>
  </si>
  <si>
    <t>2018-07-06</t>
  </si>
  <si>
    <t>COP-JV-18070028</t>
  </si>
  <si>
    <t>1913307 SAP JE PV/TDR/2018/07/0122 (INCENTIVE ISSUED AT TRD BR)/ UNIC/COP/2018/06/029 (06.20.2018) HLA HTAY, U (INSEIN)  (WF/HP-451/2016) SR NO; 303966 *INCENTIVE/ ISSUED AT TRD BR.100% MMK 659,894.52 @  498.73 (SALES MAN ; 40%MMK 264,000.00 @  199.49 , PO</t>
  </si>
  <si>
    <t>1913296 SAP JE PV/TDR/2018/07/0122 (INCENTIVE ISSUED AT TRD BR)/ UNIC/COP/2018/06/029 (06.20.2018) HLA HTAY, U (INSEIN)  (WF/HP-451/2016) SR NO; 303966 *INCENTIVE/ ISSUED AT TRD BR.100% MMK 659,894.52 @  498.73 (SALES MAN ; 40%MMK 264,000.00 @  199.49 , POOLING 60% MMK 395,894.52 @ 299.24) EX RATE; 1,323</t>
  </si>
  <si>
    <t>2018-07-09</t>
  </si>
  <si>
    <t>COP-PV-18070270</t>
  </si>
  <si>
    <t>1917632 SAP JE POOLING TRANSFER TO BR RV/COP/COP/2018/07/013 FOR OFFICE INCENTIVE CHG;OF KS-635442.29/-UINC/COP/2018/06/030 CUS;YCDC SR NO-945304,945306  SALE MAN-ZIN THI HAN OFFICE KS-635442.29/-SALE MAN KS-423628.19/-TL KS-1059070.48/- HLAING MON AUNG ,</t>
  </si>
  <si>
    <t>1917632 SAP JE POOLING TRANSFER TO BR RV/COP/COP/2018/07/013 FOR OFFICE INCENTIVE CHG;OF KS-635442.29/-UINC/COP/2018/06/030 CUS;YCDC SR NO-945304,945306  SALE MAN-ZIN THI HAN OFFICE KS-635442.29/-SALE MAN KS-423628.19/-TL KS-1059070.48/- HLAING MON AUNG , DAW</t>
  </si>
  <si>
    <t>COP-RV-18070053</t>
  </si>
  <si>
    <t>FOR OFFICE INCENTIVE CHG;OF KS-635442.29/-UINC/COP/2018/06/030 CUS;YCDC SR NO-945304,945306 SALE MAN-ZIN THI HAN OFFICE KS-635442.29/-SALE MAN KS-423628.19/-TL KS-1059070.48/-RV/COP/COP/2018/07/013 JE-1892756 MMK- 635,442.00 /-</t>
  </si>
  <si>
    <t>COP-RV-19010200</t>
  </si>
  <si>
    <t>CASH</t>
  </si>
  <si>
    <t>CORP</t>
  </si>
  <si>
    <t>2019-01-25</t>
  </si>
  <si>
    <t>COP-XC-19010046</t>
  </si>
  <si>
    <t>Pay for pooling chg;( May'18 to Aug'18) (30% deduction for pension fund MMK-635566/-) MMK-2118552/-Issue by-Ei Ei Moe</t>
  </si>
  <si>
    <t>COP-19010087</t>
  </si>
  <si>
    <t xml:space="preserve">COP-PV-19010251 </t>
  </si>
  <si>
    <t>ex gl on COP-XC-19010046
(  Pay for pooling chg;( May'18 to Aug'18) (30% deduction for pension fund MMK-635566/-) MMK-2118552/-Issue by-Ei Ei Moe)</t>
  </si>
  <si>
    <t>FOR MAY'18 TO AUG'18</t>
  </si>
  <si>
    <t>SEP TO DEC</t>
  </si>
  <si>
    <t>2018-10-03</t>
  </si>
  <si>
    <t>COP-RV-18100003</t>
  </si>
  <si>
    <t>Rceive for Pooling of MIN/UNIC/CAE/2018/09/003 Cus;U Yu Pa AR220020655 Sr No-HCMDCD93C00304927,HCMDCD93T00304928 USD-563.94(60%)Office,USD-375.96(40%)Sale man,TL USD-939.90/-EX REAT-1339 Sale Man-Shwe Yee Ineg</t>
  </si>
  <si>
    <t>Rceive for Poolingof MIN/UNIC/CAE/2018/09/003 Cus;U Yu Pa AR 220020655 Sr No-HCMDCD93C00304927,HCMDCD93T00304928 USD-563.94(60%)Office,USD-375.96(40%)Sale man,TL USD-939.90/-EX REAT-1339 Sale Man-Shwe Yee Inegyin</t>
  </si>
  <si>
    <t>FEB'17 SALES</t>
  </si>
  <si>
    <t>2018-10-04</t>
  </si>
  <si>
    <t>COP-RV-18100010</t>
  </si>
  <si>
    <t>Receive for pooling USD-248.34*1385(60%) office &amp; sale man incentive chg;of MIN/UNIC/CAE/2018/09/004 Cus;Aung Naing Soe AR220019128 Sr no-HCMDAG90H00090175 Sale man-Wutt Yee Aung Office USD-248.34/-(60%),Sale USD-165.56/-(40%) TL USD-413.91/-MMK-343951/-Is</t>
  </si>
  <si>
    <t>Receive for pooling USD-248.34*1385(60%) office &amp; sale man incentive chg;of MIN/UNIC/CAE/2018/09/004 Cus;Aung Naing Soe AR220019128 Sr no-HCMDAG90H00090175 Sale man-Wutt Yee Aung Office USD-248.34/-(60%),Sale USD-165.56/-(40%) TL USD-413.91/-MMK-343951/-Issue by-Hlaine Mon Aung</t>
  </si>
  <si>
    <t>2018-10-15</t>
  </si>
  <si>
    <t>COP-RV-18100050</t>
  </si>
  <si>
    <t>Receice for Pooling chg; UINC/COP/2018/06/032 Cus;Mindhama Co.,Ltd Sr No-HCMDCE93C00031039,HCMDCE93C00031047,HCMDCE93H00031037,HCMDCE3T00031043 DO220020200 Office-USD-1448.09*1317(60%) Ks-1907134/- Sale USD-965.39*1317(40%) Ks-1271419/- TL USD-2413.48*1317</t>
  </si>
  <si>
    <t>Receice for Pooling chg; UINC/COP/2018/06/032 Cus;Mindhama Co.,Ltd Sr No-HCMDCE93C00031039,HCMDCE93C00031047,HCMDCE93H00031037,HCMDCE3T00031043 DO220020200 Office-USD-1448.09*1317(60%) Ks-1907134/- Sale USD-965.39*1317(40%) Ks-1271419/- TL USD-2413.48*1317 Sale Man-Zar Zar Htwe MMK-1907134/- Issue by-Hlaine Mon Aung</t>
  </si>
  <si>
    <t>COP-RV-18100051</t>
  </si>
  <si>
    <t>Receive  for  Pooling chg; MIN/UNIC/CAE/2018/09/007 Cus; Mindhama Co.,Ltd Sr No-HCMAEB10L00055477 AR220021489 Office USD-117.99*1300 Ks-153387/-(60%),Sale USD-78.66*1300 Ks-102258/-(40%) TL USD-196.65*1300/- Sale man-Zar Zar Htwe  MMK-153387/- Issue by-Hla</t>
  </si>
  <si>
    <t>Receive  for  Pooling chg; MIN/UNIC/CAE/2018/09/007 Cus; Mindhama Co.,Ltd Sr No-HCMAEB10L00055477 AR220021489 Office USD-117.99*1300 Ks-153387/-(60%),Sale USD-78.66*1300 Ks-102258/-(40%) TL USD-196.65*1300/- Sale man-Zar Zar Htwe  MMK-153387/- Issue by-Hlaine Mon Aung</t>
  </si>
  <si>
    <t>COP-RV-18100052</t>
  </si>
  <si>
    <t>Receive for  Pooling chg; of MIN/UNIC/CAE/2018/09/006 Cus; Mindhama Co.,Ltd  Sr No-HCMAEB10P00055289,HCMAEB10C00055290 AR220021327 office USD-253.26*1359 Ks-344180/-(60%), Sale USD-168.84*1359 Ks-229454/-(40%) TL USD-422.10*1359 Sale man-Zar Zar Htwe MMK-3</t>
  </si>
  <si>
    <t>Receive for  Pooling chg; of MIN/UNIC/CAE/2018/09/006 Cus; Mindhama Co.,Ltd  Sr No-HCMAEB10P00055289,HCMAEB10C00055290 AR220021327 office USD-253.26*1359 Ks-344180/-(60%), Sale USD-168.84*1359 Ks-229454/-(40%) TL USD-422.10*1359 Sale man-Zar Zar Htwe MMK-344180/- issue by-Hlaine Mon Aung</t>
  </si>
  <si>
    <t>COP-RV-18100053</t>
  </si>
  <si>
    <t>Receive  for pooling  chg; of UINC/COP/2018/06/033 Cus; Mindhama Co.,Ltd Sr No-HCMDAG90P00090182,HCMDAG90T00090181 AR220020413 Office USD-481.82*1321 Ks-636484/-(60%), Sale USD-321.21*1321 Ks-424318/-(40%) TL USD-803.03*1321 Sale man-Zar Zar Htwe MMK-63648</t>
  </si>
  <si>
    <t>Receive  for pooling  chg; of UINC/COP/2018/06/033 Cus; Mindhama Co.,Ltd Sr No-HCMDAG90P00090182,HCMDAG90T00090181 AR220020413 Office USD-481.82*1321 Ks-636484/-(60%), Sale USD-321.21*1321 Ks-424318/-(40%) TL USD-803.03*1321 Sale man-Zar Zar Htwe MMK-636484/-Issue by-Hlaine Mon Aung</t>
  </si>
  <si>
    <t>2018-11-06</t>
  </si>
  <si>
    <t>COP-RV-18110007</t>
  </si>
  <si>
    <t>Receive for Pooling chg; MIN/UNIC/CAE/2018/10/0010 Cus;Zam Khant Sein Sr No-HCMDCD93P00304929 AR220019326 Office USD-305.56*1349(60%),Sale Man USD-203.70*1349(40%)TL USD-509.27/-Sale by-Pyae Phyo Aung Issue by-Hlaine Mon Aung MMK-412200/-</t>
  </si>
  <si>
    <t>MAR'17</t>
  </si>
  <si>
    <t>COP-RV-18110008</t>
  </si>
  <si>
    <t>Receive  for Pooling chg;of MIN/UNIC/CAE/2018/10/009 Cus; U Shwe Min Sr No-HCMDCD93K00305130 AR220023226 Office USD-290.93*1362(60%),Sale Man USD-193.95*1362(40%) TL USD-484.89/- Sale by-Zin Thi Han Issue by-Hlaine Mon Aung MMK-396247/-</t>
  </si>
  <si>
    <t>JAN'18</t>
  </si>
  <si>
    <t>2018-12-11</t>
  </si>
  <si>
    <t>COP-RV-18120014</t>
  </si>
  <si>
    <t>Receive for  pooling chg; MIN/UNIC/CAE/2018/11/0014 Cus; Depar Minn Co.,Ltd  Sr No-7634,68-4B23125 Inv No-COP-UNIT-SI-18110004 OfficeUSD-360.939(60%), Sale man USD-240.626(40%) TL USD-601.565/-Ex Rate-1563 Sale by-Mar Mar Khaing MMK-564148/-Issue by-Avril</t>
  </si>
  <si>
    <t>Receive for  pooling chg; MIN/UNIC/CAE/2018/11/0014 Cus; Depar Minn Co.,Ltd  Sr No-7634,68-4B23125 Inv No-COP-UNIT-SI-18110004 OfficeUSD-360.939(60%), Sale man USD-240.626(40%) TL USD-601.565/-Ex Rate-1563 Sale by-Mar Mar Khaing MMK-564148/-Issue by-Avril Linn Zaw</t>
  </si>
  <si>
    <t>2019-04-11</t>
  </si>
  <si>
    <t xml:space="preserve">COP-PV-19040200 </t>
  </si>
  <si>
    <t xml:space="preserve">HQT-PV-2019-04-0779; Copr HR Bank Transfer Pooling Amount for Sept'18 to Dec'18(CE2-5512847ks) </t>
  </si>
  <si>
    <t xml:space="preserve">COP-JV-19040722 </t>
  </si>
  <si>
    <t>HQT-PV-2019-04-0779; Copr HR Bank Transfer Pooling Amount for Sept'18 to Dec'18(CE2-5512847ks)</t>
  </si>
  <si>
    <t>FOR SEP'18 TO DEC'18</t>
  </si>
  <si>
    <t>2019-01-21</t>
  </si>
  <si>
    <t>COP-RV-19010143</t>
  </si>
  <si>
    <t>Receive for  pooling chg; MIN/UNIC/CAE/2019/1/001 Cus; Mindhama Co.,Ltd  Sr No-HCMDCE93C00031050,HCMDCE93V00031051,HCMDCE93H00031135  Inv No-AR220022047 OfficeUSD-1097.88(60%), Sale man USD-731.92(40%) TL USD-1829.8*1410 Sale by-Zar Zar Htwe MMK-1,548,011/</t>
  </si>
  <si>
    <t>Receive for  pooling chg; MIN/UNIC/CAE/2019/1/001 Cus; Mindhama Co.,Ltd  Sr No-HCMDCE93C00031050,HCMDCE93V00031051,HCMDCE93H00031135  Inv No-AR220022047 OfficeUSD-1097.88(60%), Sale man USD-731.92(40%) TL USD-1829.8*1410 Sale by-Zar Zar Htwe MMK-1,548,011/-Issue by-Avril Linn Zaw</t>
  </si>
  <si>
    <t>2019-02-28</t>
  </si>
  <si>
    <t>COP-RV-19020238</t>
  </si>
  <si>
    <t>Receipt for pooling chg;COP-SINC-190219-0003 Cus;Depar Minn Co.,Ltd PCR200 SN-7561, PDS655S SN-68-4B23117 COP-UNT-SO-19020001 OfficeUSD-353.86(60%), Sale man USD-235.90(40%) TL USD-589.76*1487Sale by-Mar Mar Khaing MMK-526,190/-Issue by-Avril Linn Zaw</t>
  </si>
  <si>
    <t>2019-03-12</t>
  </si>
  <si>
    <t>COP-RV-19030039</t>
  </si>
  <si>
    <t>Receive for pooling chg; MIN/UINC/CAE/2019/02/026 Cus;U Zaw Moe Khaing Hitachi ZX210LCH-5G Sr-HCMDCD93T00304900 INV-220018748 OfficeUSD-309.30(60%), Sale man USD-206.20(40%) TL USD-515.50*1369 Sale by- Shwe Yee Ingyin MMK-423432/-Issue by-Avril Linn Zaw</t>
  </si>
  <si>
    <t>2019-03-26</t>
  </si>
  <si>
    <t>COP-RV-19030211</t>
  </si>
  <si>
    <t>Receive for pooling chg; MIN/UINC/CAE/2019/12/0019 Cus;U Kyaw Zaw Hitachi ZX210LCH-5G Sr-HCMDCD93H00303838 AR-220013195 Office USD-310.6(60%), Sale man USD-207.06(40%) TL USD-517.66*1307 Sale by- Zin Thi Han MMK-405,954/-Issue by-Avril Linn Zaw</t>
  </si>
  <si>
    <t>COP-RV-19030212</t>
  </si>
  <si>
    <t>Receive for pooling chg; MIN/UINC/CAE/2019/12/0018 Cus;U Kyaw Zaw Hitachi ZX210LCH-5G Sr-HCMDCD93P00304090 AR-220013127 Office USD-309.32(60%), Sale man USD-206.21(40%) TL USD-515.53*1290 Sale by- Zin Thi Han MMK-399,023/-Issue by-Avril Linn Zaw</t>
  </si>
  <si>
    <t>COP-RV-19030213</t>
  </si>
  <si>
    <t>Receive for pooling chg; COP-SINC-190129-0001 Cus;Suntac Engineering &amp; Construction Co.,Ltd Hitachi ZX250LCH-5G Sr-HCMDCE93H00031216 &amp; HCNDCE93H00031233 COP-UNT-SO-19010004 Office USD-698.63(60%), Sale man USD-465.75(40%) TL USD-1164.38*1484 Sale by- Mar M</t>
  </si>
  <si>
    <t>Receive for pooling chg; COP-SINC-190129-0001 Cus;Suntac Engineering &amp; Construction Co.,Ltd Hitachi ZX250LCH-5G Sr-HCMDCE93H00031216 &amp; HCNDCE93H00031233 COP-UNT-SO-19010004 Office USD-698.63(60%), Sale man USD-465.75(40%) TL USD-1164.38*1484 Sale by- Mar Mar Khaing MMK-1,036,767/-Issue by-Avril Linn Zaw</t>
  </si>
  <si>
    <t>2019-04-30</t>
  </si>
  <si>
    <t>COP-RV-19040159</t>
  </si>
  <si>
    <t>Receive for  pooling chg; MIN/UINC/CAE/2019/04/035 Cus;U Yu Pa Hitachi ZX210LCH-5G Sr-HCMDCD93A00305117 AR-220022146 SO-220021753 OfficeUSD-296.25(60%), Sale man USD-197.50(40%) TL USD-493.74*1415 Sale by- Shwe Yee Ingyin MMK-419,180/-Issue by-Avril Linn Z</t>
  </si>
  <si>
    <t>Receive for  pooling chg; MIN/UINC/CAE/2019/04/035 Cus;U Yu Pa Hitachi ZX210LCH-5G Sr-HCMDCD93A00305117 AR-220022146 SO-220021753 OfficeUSD-296.25(60%), Sale man USD-197.50(40%) TL USD-493.74*1415 Sale by- Shwe Yee Ingyin MMK-419,180/-Issue by-Avril Linn Zaw</t>
  </si>
  <si>
    <t>COP-RV-19040160</t>
  </si>
  <si>
    <t>Receive for pooling chg; MIN/UINC/CAE/2019/04/034 Cus;U Yu Pa Hitachi ZX210LCH-5G Sr-HCMDCD93C00305132 AR-220022582 SO-220022186 OfficeUSD-296.12(60%), Sale man USD-197.41(40%) TL USD-493.53*1429 Sale by- Shwe Yee Ingyin MMK-423,155/-Issue by-Avril Linn Za</t>
  </si>
  <si>
    <t>Receive for pooling chg; MIN/UINC/CAE/2019/04/034 Cus;U Yu Pa Hitachi ZX210LCH-5G Sr-HCMDCD93C00305132 AR-220022582 SO-220022186 OfficeUSD-296.12(60%), Sale man USD-197.41(40%) TL USD-493.53*1429 Sale by- Shwe Yee Ingyin MMK-423,155/-Issue by-Avril Linn Zaw</t>
  </si>
  <si>
    <t>2019-06-14</t>
  </si>
  <si>
    <t>COP-JV-19060328</t>
  </si>
  <si>
    <t>HQT-PV-2019-06-0434; Pooling for Jan'19 to Apr'19; Pooling transfer for Jan'19 to Apr'19-ks 5,179,335 /- ( CASH REP;  5,181,712 - BC;  2,377 =  5,179,335 (EMP;  4,143,468 + PENSION FUND; 20%;  1,035,867 )</t>
  </si>
  <si>
    <t xml:space="preserve">COP-JV-19060650 </t>
  </si>
  <si>
    <t>ex gl on COP-JV-19060328; HQT-PV-2019-06-0434; Pooling for Jan'19 to Apr'19; Pooling transfer for Jan'19 to Apr'19-ks 5,179,335 /</t>
  </si>
  <si>
    <t>FOR JAN'19 TO APR'19</t>
  </si>
  <si>
    <t>2019-07-24</t>
  </si>
  <si>
    <t>COP-JV-19070542</t>
  </si>
  <si>
    <t>CE 2 POOLING RECEIVE FROM  KPU BR USD 302.17 FOR AR 220022004/CHO CHO MYINT, DAW @ AUNG MI SOE, U/ZX210LCH-5G/HCMDCD93V00305116/WAI MIN (CE-2) IS RESGIN</t>
  </si>
  <si>
    <t>2019-05-29</t>
  </si>
  <si>
    <t>COP-RV-19050218</t>
  </si>
  <si>
    <t>Receive for pooling chg; MIN/UINC/CAE/2019/05/038 Cus;Htoo Construction Development Group Co.,Ltd Hitachi ZX55U-5A Sr-HCMAEB10A00055770 AR-220023942 SO-220024253 OfficeUSD-108.29(60%), Sale man USD-72.19(40%) TL USD-180.48*1446 Sale by-Mar Mar Khaing MMK-1</t>
  </si>
  <si>
    <t>Receive for pooling chg; MIN/UINC/CAE/2019/05/038 Cus;Htoo Construction Development Group Co.,Ltd Hitachi ZX55U-5A Sr-HCMAEB10A00055770 AR-220023942 SO-220024253 OfficeUSD-108.29(60%), Sale man USD-72.19(40%) TL USD-180.48*1446 Sale by-Mar Mar Khaing MMK-156,587/-Issue by-Avril Linn Zaw</t>
  </si>
  <si>
    <t>2019-06-07</t>
  </si>
  <si>
    <t>COP-RV-19060457</t>
  </si>
  <si>
    <t>TDR-RV-2019-06-0001; 60% pooling income from customer U Ye Aung; 60% incentive income from, Customer U Ye Aung, Sale by Zin Thi Han, Hitachi Excavator ZX210LCh-5G, Sr No HCMDCD93P00305126 (100% Total incentive $ 487.81/- = Ks697,080.49/-, 60% Pooling $292.</t>
  </si>
  <si>
    <t>TDR-RV-2019-06-0001; 60% pooling income from customer U Ye Aung; 60% incentive income from, Customer U Ye Aung, Sale by Zin Thi Han, Hitachi Excavator ZX210LCh-5G, Sr No HCMDCD93P00305126 (100% Total incentive $ 487.81/- = Ks697,080.49/-, 60% Pooling $292.68/- = Ks 418,239.72/-, 40% Sale man $195.12/- = Ks 278,826.48/- ) Exchange Rate 1429</t>
  </si>
  <si>
    <t>COP-RV-19060458</t>
  </si>
  <si>
    <t>TDR-RV-2019-06-0003; 60% Pooling amount received form CE II BU /Zar Zar Htwe incentive, Customer U Thet Naing Htun, Hitachi Excavator ZX250LCH-5G, Sr No HCMDCE93C00031137(Total Incentive100% Amt $614.53=Ks 889224.91/-, 60% Pooling Amt $368.72=Ks 533537.84/</t>
  </si>
  <si>
    <t>TDR-RV-2019-06-0003; 60% Pooling amount received form CE II BU /Zar Zar Htwe incentive, Customer U Thet Naing Htun, Hitachi Excavator ZX250LCH-5G, Sr No HCMDCE93C00031137(Total Incentive100% Amt $614.53=Ks 889224.91/-, 60% Pooling Amt $368.72=Ks 533537.84/-, 40% Sale man Amt $245.81= Ks 355687.07/-) Exchange Rate 1447</t>
  </si>
  <si>
    <t>COP-RV-19060459</t>
  </si>
  <si>
    <t>TDR-RV-2019-06-0004; 60% Pooling amount received from CE II BU /Shwe Yee Ingyin , Customer U Min Thura Aung, Hitachi Excavator ZX210LCH-5G, Sr No HCMDCD93P00304901 (100% Total Incentive Amt $479.17=Ks 675,150.53/-, 60% Pooling Amt $ 287.5= Ks 405,087.5/-,</t>
  </si>
  <si>
    <t>TDR-RV-2019-06-0004; 60% Pooling amount received from CE II BU /Shwe Yee Ingyin , Customer U Min Thura Aung, Hitachi Excavator ZX210LCH-5G, Sr No HCMDCD93P00304901 (100% Total Incentive Amt $479.17=Ks 675,150.53/-, 60% Pooling Amt $ 287.5= Ks 405,087.5/-, 40% Sale man Incentive Amt $ 191.67= Ks 270,063.03/-) Exchange Rate 1409</t>
  </si>
  <si>
    <t>2019-06-24</t>
  </si>
  <si>
    <t>COP-RV-19060138</t>
  </si>
  <si>
    <t>Receive for pooling chg; COP-SINC-190525-0001 Cus;Diamond Rose Mining Hitachi ZX55U-5A Sr-HCMAEB10J00056817 &amp; Furukawa Hydralic breaker FX55-3197 COP-UNT-SO-19050002 OfficeUSD-140.61/-(60%), Sale man USD-93.74/-(40%) TL USD-234.34*1487 Sale by-Mar Mar Khai</t>
  </si>
  <si>
    <t>Receive for pooling chg; COP-SINC-190525-0001 Cus;Diamond Rose Mining Hitachi ZX55U-5A Sr-HCMAEB10J00056817 &amp; Furukawa Hydralic breaker FX55-3197 COP-UNT-SO-19050002 OfficeUSD-140.61/-(60%), Sale man USD-93.74/-(40%) TL USD-234.34*1487 Sale by-Mar Mar Khaing MMK-210,173/-Issue by-Avril Linn Zaw</t>
  </si>
  <si>
    <t>2019-08-29</t>
  </si>
  <si>
    <t>COP-RV-19080229</t>
  </si>
  <si>
    <t>Receive for pooling chg; COP-SINC-190121-0001 Cus;Depar Minn Co.,Ltd  Furukawa PCR200 SN-7600 COP-UNT-SO-19010002 Office USD-251.13/-(60%), Sale man USD-167.42/-(40%) TL USD-418.55*1492 Sale by-Mar Mar Khaing MMK-374,686/-Issue by-Avril Linn Zaw</t>
  </si>
  <si>
    <t>2019-11-06</t>
  </si>
  <si>
    <t>COP-XC-19110002</t>
  </si>
  <si>
    <t>Pay for May'19 to Aug'19 pooling MMK-2,023,817/-Issue by-Mar Mar Oo</t>
  </si>
  <si>
    <t>NEED ADJ FROM CORP</t>
  </si>
  <si>
    <t>COP-PV-19110101</t>
  </si>
  <si>
    <t>for COP-XC-19110002 (20% Difference; Pay for May'19 to Aug'19 pooling MMK-2,023,817/- (Mmk 2,530,423 - 20% Decuction; mmk 506,606 = mm 2,023,817 ) Issue by-Mar Mar Oo</t>
  </si>
  <si>
    <t xml:space="preserve">COP-JV-19110532 </t>
  </si>
  <si>
    <t>Ex GL for May'19 to Aug'19 Incentive &amp; Pooling Clearing; USD 70.6</t>
  </si>
  <si>
    <t>Total</t>
  </si>
  <si>
    <t>FOR MAY'19 TO AUG'19</t>
  </si>
  <si>
    <t>Sep'19 to Dec'19 Pooling</t>
  </si>
  <si>
    <t>2019-09-19</t>
  </si>
  <si>
    <t>COP-RV-19090105</t>
  </si>
  <si>
    <t>Receive for pooling chg; MIN/UNIC/CAE/2019/08/060 Cus;Tin Hla Win ZX210LCH-5G SN-HCMDCD93C00305115 AR220022170 Office USD-306/-(60%), Sale man USD-204/-(40%) TL USD-510.76*1417 Sale by-Shwe Yee Ingyin MMK-433,602/-Issue by-Avril Linn Zaw (Pooling only for</t>
  </si>
  <si>
    <t>Receive for pooling chg; MIN/UNIC/CAE/2019/08/060 Cus;Tin Hla Win ZX210LCH-5G SN-HCMDCD93C00305115 AR220022170 Office USD-306/-(60%), Sale man USD-204/-(40%) TL USD-510.76*1417 Sale by-Shwe Yee Ingyin MMK-433,602/-Issue by-Avril Linn Zaw (Pooling only for CE2 bcz sale man is resign)</t>
  </si>
  <si>
    <t>COP-PV-19090065</t>
  </si>
  <si>
    <t>COP-RV-19090107</t>
  </si>
  <si>
    <t>Receive for pooling chg; MIN/UNIC/CAE/2019/08/058 Cus;U Sai Pyone ZX210LCH-5G SN-HCMDCD93J00304898 AR220020452 Office USD-308/-(60%), Sale man USD-205/-(40%) TL USD-513.16*1406  Sale by-Zin Wai Aung MMK-433,048/-Issue by-Avril Linn Zaw (Pooling only  for C</t>
  </si>
  <si>
    <t>Receive for pooling chg; MIN/UNIC/CAE/2019/08/058 Cus;U Sai Pyone ZX210LCH-5G SN-HCMDCD93J00304898 AR220020452 Office USD-308/-(60%), Sale man USD-205/-(40%) TL USD-513.16*1406  Sale by-Zin Wai Aung MMK-433,048/-Issue by-Avril Linn Zaw (Pooling only  for CE2 bcz sale man is resign)</t>
  </si>
  <si>
    <t xml:space="preserve">COP-PV-19090066 </t>
  </si>
  <si>
    <t>COP-RV-19090109</t>
  </si>
  <si>
    <t>Receive for pooling chg; MIN/UNIC/CAE/2019/08/059 Cus;U Kyaw Thein ZX210LCH-5G SN-HCMDCDf5A00090019 AR220023269 Office USD-312/-(60%), Sale man USD-208/-(40%) TL USD-520.10*1430  Sale by-Shwe Yee Ingyin  MMK-446,160/-Issue by-Avril Linn Zaw (Pooling only</t>
  </si>
  <si>
    <t>Receive for pooling chg; MIN/UNIC/CAE/2019/08/059 Cus;U Kyaw Thein ZX210LCH-5G SN-HCMDCDf5A00090019 AR220023269 Office USD-312/-(60%), Sale man USD-208/-(40%) TL USD-520.10*1430  Sale by-Shwe Yee Ingyin  MMK-446,160/-Issue by-Avril Linn Zaw (Pooling only  for CE2 bcz sale man is resign)</t>
  </si>
  <si>
    <t xml:space="preserve">COP-PV-19090067 </t>
  </si>
  <si>
    <t>COP-RV-19090111</t>
  </si>
  <si>
    <t>Receive for pooling chg; COP-SINC-190219-0005 Cus;Eden Energy &amp; Natural Resources Development Co.,Ltd  ZX350LCH-5G SN-HCMDDEF3V00053150,HCMDDEF3A00053151 COP-UNT-SO-19020003 Office USD-947.44/-(60%), Sale man USD-631.63/-(40%) TL USD-1579.06*1493  Sale by-</t>
  </si>
  <si>
    <t>Receive for pooling chg; COP-SINC-190219-0005 Cus;Eden Energy &amp; Natural Resources Development Co.,Ltd  ZX350LCH-5G SN-HCMDDEF3V00053150,HCMDDEF3A00053151 COP-UNT-SO-19020003 Office USD-947.44/-(60%), Sale man USD-631.63/-(40%) TL USD-1579.06*1493  Sale by-Mar Mar Khaing  MMK-1,414,528/-Issue by-Avril Linn Zaw</t>
  </si>
  <si>
    <t>COP-PV-19090068</t>
  </si>
  <si>
    <t>2019-12-18</t>
  </si>
  <si>
    <t>COP-RV-19120131</t>
  </si>
  <si>
    <t>for corp 60% bank transfer to pooling bank ac; (ref; COP-PV-19120066 ; for corp 60% pv (Incentive Amount for Pooling of Unit Sale ,   MIN/UNIC/CAE/2019/11/063 Cus;SAN FAMILY CO.,LTD  FOR FURUKAWA PCR200 SN-7636 &amp; 7623 COP-UNT-SO-18090001 Office USD-515/-(6</t>
  </si>
  <si>
    <t>for corp 60% bank transfer to pooling bank ac; (ref; COP-PV-19120066 ; for corp 60% pv (Incentive Amount for Pooling of Unit Sale ,   MIN/UNIC/CAE/2019/11/063 Cus;SAN FAMILY CO.,LTD  FOR FURUKAWA PCR200 SN-7636 &amp; 7623 COP-UNT-SO-18090001 Office USD-515/-(60%), Sale man USD-343/-(40%) TL USD-858*1514  Sale by-Mar Mar Khaing  MMK-779,710/-(HO direct)))</t>
  </si>
  <si>
    <t>COP-PV-19120067 ; COP-XC-19120048  (40% PV run at cop) RV 60% Run at Corp / So need adj for corp RV 60%</t>
  </si>
  <si>
    <t>Need only Corp Adj for RV 60% only</t>
  </si>
  <si>
    <t>2019-09-11</t>
  </si>
  <si>
    <t>COP-RV-19090036</t>
  </si>
  <si>
    <t>Receive for pooling chg; COP-SINC-190121-0002 Cus;Depar Minn Co.,Ltd  PDS655S SN-68-4B23120 COP-UNT-SO-19010002 Office USD-127.20/-(60%), Sale man USD-84.80/-(40%) TL USD-211.99*1492 Sale by-Mar Mar Khaing MMK-189,782/-/-Issue by-Avril Linn Zaw</t>
  </si>
  <si>
    <t>COP-PV-19090033</t>
  </si>
  <si>
    <t>2019-11-25</t>
  </si>
  <si>
    <t xml:space="preserve">COP-RV-19110503 </t>
  </si>
  <si>
    <t>Incentive Amount for Pooling of Unit Sale ,   COP-"Incentive Amount for Pooling of Unit Sale ,   COP-SINC-190219-0005 Cus;Eden Energy &amp; Natural Resources Development Co.,Ltd  ZX350LCH-5G SN-HCMDDEF3E00053221 COP-UNT-SO-19030002 Office USD-473.17/-(60%) mmk 470,335, Sale man USD-315.45/-(40%) mmk 705,496 TL USD-788.62*1491 ; mmk 1,175,832.42 
Sale by-Mar Mar Khaing"</t>
  </si>
  <si>
    <t>Run both PV 40% and RV 60% at Corp (COP-PV-19110160 &amp; RV ; COP-RV-19110503 are adj only)</t>
  </si>
  <si>
    <t>Need both Corp Adj for PV 40% and RV 60%</t>
  </si>
  <si>
    <t xml:space="preserve">2020-03-04 </t>
  </si>
  <si>
    <t xml:space="preserve">COP-RV-20030005 </t>
  </si>
  <si>
    <t xml:space="preserve">Sep'19 to Dec'19 Pooling Transfer From Corp to COP ; HO Manual PV; 29122 (Total MMK ;  4,402,326.4 ; 80%;  3,521,861.12 + 20%  880,465.28 )
</t>
  </si>
  <si>
    <t>run at cop/still need corp ad</t>
  </si>
  <si>
    <t>COP-PV-20030001</t>
  </si>
  <si>
    <t xml:space="preserve">Issue By Khattar Khaing Khaing (COP-RV-20030005 ; Sep'19 to Dec'19 Pooling Transfer From Corp to COP ; HO Manual PV; 29122 (Total MMK ; 4,402,326.4 ; 80%; 3,521,861.12 + 20% 880,465.28 )) </t>
  </si>
  <si>
    <t xml:space="preserve">COP-JV-20030038 </t>
  </si>
  <si>
    <t>Ex GL For Sep'19 to Dec'19 Pooling USD 238.7</t>
  </si>
  <si>
    <t xml:space="preserve">Jan'20 To Apr'20 </t>
  </si>
  <si>
    <t>2020-02-14</t>
  </si>
  <si>
    <t>COP-PV-20020038</t>
  </si>
  <si>
    <t>Pay for COP-SINC-191203-0001 Cus;SUNTAC ENGINEERING &amp; CONSTRUCTION CO.,LTD COP-UNT-SO-19110004 HITACHI ZX38U WITH BLADE (CANOPY) SN-HCMADC0L00052510 OFFICE $-72.75/-(60%),SALE MAN$-48.50/-(40%)TL USD-121.25*1467 SALE MAN-MAR MAR KHIANG MMK-71,150/-ISSUE BY</t>
  </si>
  <si>
    <t>Pay for COP-SINC-191203-0001 Cus;SUNTAC ENGINEERING &amp; CONSTRUCTION CO.,LTD COP-UNT-SO-19110004 HITACHI ZX38U WITH BLADE (CANOPY) SN-HCMADC0L00052510 OFFICE $-72.75/-(60%),SALE MAN$-48.50/-(40%)TL USD-121.25*1467 SALE MAN-MAR MAR KHIANG MMK-71,150/-ISSUE BY 
Pay for COP-SINC-181219-0001 U MYO WIN COP-UNT-SO-18110002 HITACHI ZX350LCH-5G SN-HCMDDE93T00043576 OFFICE $-497.47/-(60%),SALE MAN $-331.65/-(40%) TL USD-829.12*1493 SALE MAN -MAR MAR KHAING MMK-71,150/-ISSUE BY-AVRIL LINN ZAW</t>
  </si>
  <si>
    <t>2020-03-16</t>
  </si>
  <si>
    <t>COP-PV-20030031</t>
  </si>
  <si>
    <t>Pay for incentive chg; COP-SINC-191001-0001 ,COP-UNT-SO-19070001 CUS; MEGA HILL CO.,LTD AIRMAN AIR COMPRESSOR PDS655S SN-68-4B23077,68-4B23078 Sale man $117.57/-,Pooling $176.36/- TL $293.94 Ex rate -1500 SLAE BY-AVRIL LINN ZAW MMK-176,355/-</t>
  </si>
  <si>
    <t>COP-PV-20030032</t>
  </si>
  <si>
    <t>PAY FOR  COP-SINC-190118-0001,COP-UNT-SO-19010001 CUS;U MYO WIN  HITACHI ZX210LCH-5G SN-HCMDCDF5L00090068 SALE MAN $198.88/-POOLING $298.2/-TL $497.01/- SALE BY-MAR MAR KHIANG  Ex rate -1489 MMK-296,013/-ISSUE BY-AVRIL LINN ZAW</t>
  </si>
  <si>
    <t>2020-09-10</t>
  </si>
  <si>
    <t>COP-JV-20090095</t>
  </si>
  <si>
    <t>Pooling AC Clearing ; Ex GL on 2020 2nd Qtr Pooling Jan'20 to Apr'20 COP-PV-20020038 + COP-PV-20030031 + COP-PV-20030032 total ; 1085.62 - COP-RV-20090075 + COP-PV-20090019 $1157.53 = Ex Rate Dif $71.91</t>
  </si>
  <si>
    <t>COP-PV-20090019</t>
  </si>
  <si>
    <t>JAN'20 TO APR'20 2ND QTR POOLING; TOTAL ; MMK  1,558,037 - 20%  311,607 = POOLING NET  1,246,430 -24 EX GL</t>
  </si>
  <si>
    <t>COP-RV-20090075</t>
  </si>
  <si>
    <t>JAN'20 TO APR'20 2ND QTR POOLING; TOTAL ; MMK  1,558,037 - 20%  311,607 = POOLING NET  1,246,430 -24 EX GL ,HO MANUAL PV -29134</t>
  </si>
  <si>
    <t xml:space="preserve">May'20 To Aug'20 </t>
  </si>
  <si>
    <t>2020-05-18</t>
  </si>
  <si>
    <t>COP-PV-20050059</t>
  </si>
  <si>
    <t>PAY FOR COP-SINC-190315-0005,COP-UNT-SO-19030001 HITACHI ZX210LCH-5G SN-HCMDCDF5T00090075 CUS;DAW SEIN KYAWE $203.82 (40%), $305.73(60%) ,TL $509.55 *1477 MMK-301,042/-ISSUE BY-MAR MAR KHAING</t>
  </si>
  <si>
    <t>COP-PV-20050060</t>
  </si>
  <si>
    <t>PAY FOR COP-SINC-200127-0002,COP-UNT-SO-19120002 HCR1500-DII SN-1730200159  CUS;PYAE SONE AUNG KS-970,412(40%), KS-1455,618(60%)TL KS-1455,618/- (100%)MMK-970,412/-ISSUE BY-MAR MAR KHAING</t>
  </si>
  <si>
    <t>COP-PV-20050061</t>
  </si>
  <si>
    <t>PAY FOR COP-SINC-200316-0001 ,COP-UNT-SO-1912001 HITACHI ZX70-5G WITH BREAKER PIPING SN-HCMDEA90J00100617 CUS;U HTUN KYAWE KS-161,695(40%), KS-242,543(60%), TL KS-404,238(100%) KS-161,695/-ISSUE BY-MAR MAR KHAING</t>
  </si>
  <si>
    <t>COP-PV-20050062</t>
  </si>
  <si>
    <t>PAY FOR COP-SINC-190220-0002,COP-UNT-SO-19020002 HITACHI ZX350LCH-5G SN-HCMDDE93V00043567 CUS;MYO WIN $329.13(40%) ,$493.69(60%) TL $822.82(100%) *1480 MMK-487,112/-ISSUE BU-MAR MAR KHAING</t>
  </si>
  <si>
    <t>COP-PV-20050063</t>
  </si>
  <si>
    <t>PAY FOR MIN/UNIC/CAE/2020/1/067,COP-UNT-SO-1804003  HCR1500-DII SN-1230200143,1230200144  CUS;JADE LEAF CO.,LTD $1408(40%), $2112(60%) TL $3520*1433 MMK-2,017,664/- ISSUE BY- MAR MAR KHAING</t>
  </si>
  <si>
    <t>COP-PV-20050064</t>
  </si>
  <si>
    <t>PAY FOR MIN/UNIC/CAE/2020/1/069, AR220018286 HITACHI ZX210LCH-5G SN-HCMDCD93H00303936  CUS;DAW MYINT THAN $191.9(40%) ,$287.9(60%) TL $479.9*1319 SALE BY-WUTT YE AUNG  MMK-253,116/-ISSUE BY-MAR MAR KHAING</t>
  </si>
  <si>
    <t>COP-PV-20050065</t>
  </si>
  <si>
    <t>PAY FOR MIN/UNIC/CAE/2020/1/068 ,AR220023463 PCR200+PDS655S SN-7604,68-4B23085 CUS;SAN FAMILY CO.,LTD $258.3(40%),$387(60%) TL $644.79*1429  SALE BY -WUTT YEE AUNG MMK-369,110/-ISSUE BY-MAR MAR KHAING</t>
  </si>
  <si>
    <t>COP-PV-20050066</t>
  </si>
  <si>
    <t>PAY FOR MIN/UNIC/CAE/2019/04/030 ,AR220022194 HITACHI ZX130LCH-5G SN-HCMDAG90T00090195 CUS; DAW SHWE SEIN; USD165.58(40%), $248.37(60%) TL $413.95*1398 MMK-231,480 /-ISSUE BY- MAR MAR KHAING</t>
  </si>
  <si>
    <t>COP-PV-20050067</t>
  </si>
  <si>
    <t>PAY FOR MIN/UNIC/CAE/2019/09/061 , AR220021738 FURUKAWA HYDRALIC CRAWLER DRILL HCR910DS SN-1760101255,1760101256 ; CUS;HTOO CONSTRUTION DEVELOPMENT CO.,LTD ; USD  757 (40%); USD  1,136 (60%); TL USD  1,893.00 * 1418; MMK  1,073,428/- ISSUE BY; M MAR MAR KH</t>
  </si>
  <si>
    <t>PAY FOR MIN/UNIC/CAE/2019/09/061 , AR220021738 FURUKAWA HYDRALIC CRAWLER DRILL HCR910DS SN-1760101255,1760101256 ; CUS;HTOO CONSTRUTION DEVELOPMENT CO.,LTD ; USD  757 (40%); USD  1,136 (60%); TL USD  1,893.00 * 1418; MMK  1,073,428/- ISSUE BY; M MAR MAR KHAING</t>
  </si>
  <si>
    <t>2020-07-16</t>
  </si>
  <si>
    <t>COP-PV-20070049</t>
  </si>
  <si>
    <t>PAY FOR COP-SINC-190909-0001, COP-UNT-SO-19050001 HCR1500-D20II SN-1730200151 CUS;EAST RANGER MINING CO.,LTD $704/-(40%),$1,056/-(60%),TL-$1,760*1446 MMK-1,017,984/-SALE BY-MAR MAR KHAING -ISSUE BY-WUTT YEE AUNG</t>
  </si>
  <si>
    <t>COP-PV-20070050</t>
  </si>
  <si>
    <t>PAY FOR COP-SINC-191023-0002,COP-UNT-SO-19100003 NEW HOLLAND L218 SN-NEM485851 CUS;INNO DEVELOPMENT CO.,LTD $49.83/-(40%),$74.74/-(60%),TL-$124.57*1438 SALE BY-MAR MAR KHAING MMK-71,656/-ISSUE BY-WUTT YEE AUNG</t>
  </si>
  <si>
    <t>COP-PV-20070051</t>
  </si>
  <si>
    <t>PAY FORCOP-SINC-190502-0005, COP-UNT-SO-19040002 HITACHI ZX350LCH-5G SN-HCMDDE93J00043596  CUS;U MYO WIN $328.93/-(40%),$493.40/-(60%),TL-$822.23*1454 SALE BY-MAR MAR KHAING MMK-478,264/-ISSUE BY-WUTT YEE AUNG</t>
  </si>
  <si>
    <t>2020-08-20</t>
  </si>
  <si>
    <t>COP-PV-20080055</t>
  </si>
  <si>
    <t>PAY FOR COP-SINC-190301-0001,COP-UNT-SO-19020004 AIR MAN PDS655S SN-68-4B23122,68-4B23121  ,PCR200  SN-7608,7566 CUS;Myanmar Sunbeams Gems &amp; Gellery Co.,Ltd $506.21/-(40%),$759.31/-(60%),TL $-1265.51*1427 SALE BY-MAR MAR KHAING MMK-722,362/-ISSUE BY-EI EI</t>
  </si>
  <si>
    <t>PAY FOR COP-SINC-190301-0001,COP-UNT-SO-19020004 AIR MAN PDS655S SN-68-4B23122,68-4B23121  ,PCR200  SN-7608,7566 CUS;Myanmar Sunbeams Gems &amp; Gellery Co.,Ltd $506.21/-(40%),$759.31/-(60%),TL $-1265.51*1427 SALE BY-MAR MAR KHAING MMK-722,362/-ISSUE BY-EI EI THEINT</t>
  </si>
  <si>
    <t>COP-PV-20080056</t>
  </si>
  <si>
    <t>PAY FOR COP-SINC-200716-0002,COP-UNT-SO-20070001 AIR MAN PDS655S SN-68-4B23118 ,PCR200 SN-2100107797 CUS;Depar Minn Gems &amp; Jewellery Co.,Ltd $235.04/-(40%),$352.56/-(60%),TL $587.59*1341 SALE BY-MAR MAR KHAING MMK-315,189/-ISSUE BY-EI EI THEINT</t>
  </si>
  <si>
    <t>2020-11-04</t>
  </si>
  <si>
    <t>COP-JV-20110027</t>
  </si>
  <si>
    <t>Ex GL at May'20 To Sep'20 Pooling; USD 647.2</t>
  </si>
  <si>
    <t>COP-PV-20110002</t>
  </si>
  <si>
    <t>CE2 May'20 to Sep'2020 Pooling Transfer from HO to Ce2; 80% Ks 10164710 + 20% Deduction; (2,541,148)= 100%  12,705,858 ; HO Manual NO; 29151</t>
  </si>
  <si>
    <t>COP-RV-20110006</t>
  </si>
  <si>
    <t>Oct'20 to Jan'21</t>
  </si>
  <si>
    <t>USD</t>
  </si>
  <si>
    <t>2020-11-24</t>
  </si>
  <si>
    <t>COP-PV-20110064</t>
  </si>
  <si>
    <t>PAY FOR FOR COP-SINC-181205-0001, COP-UNT-SO-18040004 HCR1500D20 SN-1730200146,1730200147,1730200148 CUS;JADE LEAF CO.,LTD $2,109.48/-(40%),$3,164.22/-(60%),TL-5,273.70/- $RATE-1382 (CEO APPROVE)SALE BY-WUTT YEE AUNG ISSUE BY-WUTT YEE AUNG</t>
  </si>
  <si>
    <t>2021-05-31'</t>
  </si>
  <si>
    <t>COP-JV-21050597</t>
  </si>
  <si>
    <t>Ex GL at Oct'20 to Jan'21 Pooling; USD 500.66</t>
  </si>
  <si>
    <t>2021-05-03</t>
  </si>
  <si>
    <t>COP-PV-21050001</t>
  </si>
  <si>
    <t>Pay for Oct'20 to Jan'21 Pooling Transfer From Corp to COP ; HO Manual PV; 46115 3.5.2021 (Total MMK ; 4,372,952; 80%; 3498361.60 + 20% 874,590.40 ) Issue by-Mar Mar Oo</t>
  </si>
  <si>
    <t>COP-RV-21050001</t>
  </si>
  <si>
    <t>Receive for Oct'20 to Jan'21 Pooling Transfer From Corp to COP ; HO Manual PV; 46115 3.5.2021 (Total MMK ;  4,372,952; 80%; 3498361.60 + 20% 874,590.40 )</t>
  </si>
  <si>
    <t>Feb'21 to May'21</t>
  </si>
  <si>
    <t>2021-03-12</t>
  </si>
  <si>
    <t>COP-XC-21030014</t>
  </si>
  <si>
    <t>PAY FOR MIN/UNIC/CAE/2021/01/076,AR220024944 ,HITACHI ZX210LCH-5G SN-HCMDCDF5K00090032 CUS;U SOE LWIN $189.32/-(40%),$283.98/-(60%),Tl $473.30*1399 SALE BY MA ZAR ZAR HTWE MMK-264,859/-ISSUE BY-YAN MYO AUNG</t>
  </si>
  <si>
    <t>2021-03-30</t>
  </si>
  <si>
    <t>COP-XC-21030015</t>
  </si>
  <si>
    <t>Pay for COP-SINC-200305-0001,COP-UNT-SO-20020002 HITACHI ZX55U-5A SN-HCMAEB10K00056816 Cus;MYANMAR GOLF CLUB $70.27(40%), $ 105.40(60%) TL $175.67*1348 SALE BY-MAR MAR KHAING MMK-94,724/-ISSUE BY-THURA ZAW</t>
  </si>
  <si>
    <t>2021-08-09</t>
  </si>
  <si>
    <t xml:space="preserve">COP-JV-21080610 </t>
  </si>
  <si>
    <t>Ex GL at r Feb'21 to May'21 Pooling Transfer; USD 47.64</t>
  </si>
  <si>
    <t>COP-PV-21080013</t>
  </si>
  <si>
    <t>Pay for for Feb'21 to May'21 Pooling Transfer From Corp to COP ; HO K Pay transfer (09-425844123 Phyo) 6.8.2021 (Total MMK ;  539,367; 80%; 431,494+ 20% 107,873/- )Issue by-Mar Mar Oo Ks-431,494/-</t>
  </si>
  <si>
    <t>COP-RV-21080005</t>
  </si>
  <si>
    <t>Receive for Feb'21 to May'21 Pooling Transfer From Corp to COP ; HO K Pay transfer (09-425844123 Phyo) 6.8.2021 (Total MMK ;  539,367; 80%; 431,494+ 20% 107,873/- )</t>
  </si>
  <si>
    <t>Jun'21 to Sep'21</t>
  </si>
  <si>
    <t>2021-07-08</t>
  </si>
  <si>
    <t>COP-XC-21070002</t>
  </si>
  <si>
    <t>PAY FOR INCENTIVE CHG; COP-SINC-200425-0001,COP-UNT-SO-20040003 CUS;EDEN ENERGY &amp;NATURAL RESOURES DEVELOPMENT CO.,LTD HITACHI ZX350LCH-5G SN-HCMDCDEF3K00053290,HCMDDEF3J00053307 SALE BY-MAR MAR KHAING $945.25(60%),$630.17(40) TL USD-1,575.42/-RATE-1395 MMK</t>
  </si>
  <si>
    <t>PAY FOR INCENTIVE CHG; COP-SINC-200425-0001,COP-UNT-SO-20040003 CUS;EDEN ENERGY &amp;NATURAL RESOURES DEVELOPMENT CO.,LTD HITACHI ZX350LCH-5G SN-HCMDCDEF3K00053290,HCMDDEF3J00053307 SALE BY-MAR MAR KHAING $945.25(60%),$630.17(40) TL USD-1,575.42/-RATE-1395 MMK-879,084/-ISSUE BY-THADAR MIN THU (K PAY TRANSFER PH-5003031 MA WUTT YEE AUNG)</t>
  </si>
  <si>
    <t>COP-XC-21070003</t>
  </si>
  <si>
    <t>PAY FOR INCENTIVE CHG;COP-SINC-191116-0001,COP-UNT-SO-19110002 CUS;U AYE THEIN  HITACHI ZX210LCH-5G SN-HCMDCDF5C00090130 SALE BY-MAR MAR KHAING $308.09(60%),$205.40(40%)TL USD-513.49/- RATE-1404 MMK-288,376/-ISSUE BY-THADAR MIN THU (K PAY TRANSFER PH-50030</t>
  </si>
  <si>
    <t>PAY FOR INCENTIVE CHG;COP-SINC-191116-0001,COP-UNT-SO-19110002 CUS;U AYE THEIN  HITACHI ZX210LCH-5G SN-HCMDCDF5C00090130 SALE BY-MAR MAR KHAING $308.09(60%),$205.40(40%)TL USD-513.49/- RATE-1404 MMK-288,376/-ISSUE BY-THADAR MIN THU (K PAY TRANSFER PH-5003031 MA WUTT YEE AUNG)</t>
  </si>
  <si>
    <t>COP-XC-21070004</t>
  </si>
  <si>
    <t>PAY FOR INCENTIVE CHG; FOR COP-SINC-210511-0001,COP-UNT-SO-21050004 CUS;DST BUSINESS GROUP CO.,LTD PDS655S SN-68-4B23348 SALE BY-MYO SI THU $105.60(60%),$70.40(40%) TL USD-176/-RATE-1292 MMK-90,957/-ISSUE BY-THADAR MIN THU (K PAY TRANSFER PH-09777714104 MY</t>
  </si>
  <si>
    <t>PAY FOR INCENTIVE CHG; FOR COP-SINC-210511-0001,COP-UNT-SO-21050004 CUS;DST BUSINESS GROUP CO.,LTD PDS655S SN-68-4B23348 SALE BY-MYO SI THU $105.60(60%),$70.40(40%) TL USD-176/-RATE-1292 MMK-90,957/-ISSUE BY-THADAR MIN THU (K PAY TRANSFER PH-09777714104 MYO SI THU)</t>
  </si>
  <si>
    <t>2021-08-11</t>
  </si>
  <si>
    <t>COP-XC-21080030</t>
  </si>
  <si>
    <t>PAY FOR INCENTIVE CHG; FOR COP-SINC-210128-0001,COP-UNT-SO-21010003,HITACHI ZX210LCH-5G SN-HCMDCDF5E00090283 SALE BY-MAR MAR KHAING $200.26 (40%),$ 300.39(60%) ,TL $500.64 RATE 1411 MMK-282,561/-ISSUE BY-THADAR MIN THU (K PAY TRANSFER PH-5003031 MA WUTT YE</t>
  </si>
  <si>
    <t>PAY FOR INCENTIVE CHG; FOR COP-SINC-210128-0001,COP-UNT-SO-21010003,HITACHI ZX210LCH-5G SN-HCMDCDF5E00090283 SALE BY-MAR MAR KHAING $200.26 (40%),$ 300.39(60%) ,TL $500.64 RATE 1411 MMK-282,561/-ISSUE BY-THADAR MIN THU (K PAY TRANSFER PH-5003031 MA WUTT YEE AUNG)</t>
  </si>
  <si>
    <t>2021-11-16</t>
  </si>
  <si>
    <t>COP-PV-21110028</t>
  </si>
  <si>
    <t>Pay for Jun'21 to Sept'21 Pooling Transfer From Corp to COP ;(Total MMK ;2,311,476/-; 80% 1,849,181/- + 20% 462,295/- )MMK-1,849,181/- Issue by-Mar Mar Oo</t>
  </si>
  <si>
    <t>COP-RV-21110107</t>
  </si>
  <si>
    <t>Receive for Jun'21 to Sept'21 Pooling Transfer From Corp to COP ;(Total MMK ;2,311,476/-; 80% 1,849,181/- + 20% 462,295/- )</t>
  </si>
  <si>
    <t xml:space="preserve">COP-JV-21110644 </t>
  </si>
  <si>
    <t>Ex GL at Jun'21 To Sep'21 Pooling; USD 205.61</t>
  </si>
  <si>
    <t>Oct'21 to Jan'22</t>
  </si>
  <si>
    <t>2021-11-25</t>
  </si>
  <si>
    <t>COP-XC-21110031</t>
  </si>
  <si>
    <t>Pay for incentive chg; COP-SINC-200102-0002,COP-UNT-SO-200102-0002,CUS;U HTUN KYAWE ,HITACHI ZX210LCH-5G SN-HCMDCDF5C00090132 SALE BY MAR MAR KHAING Ks-305,092(40%),Ks-457,639(60%),TL KS-762,731/-(100%) MMK-305,092/-ISSUE BY-EI EI THEINT(K PAY TRANSFER</t>
  </si>
  <si>
    <t>Pay for incentive chg; COP-SINC-200102-0002,COP-UNT-SO-200102-0002,CUS;U HTUN KYAWE ,HITACHI ZX210LCH-5G SN-HCMDCDF5C00090132 SALE BY MAR MAR KHAING Ks-305,092(40%),Ks-457,639(60%),TL KS-762,731/-(100%) MMK-305,092/-ISSUE BY-EI EI THEINT(K PAY TRANSFER PH-5003031 MA WUTT YEE AUNG)</t>
  </si>
  <si>
    <t>COP-XC-21110032</t>
  </si>
  <si>
    <t>PAY FOR INCENTIVE EXPENSE COP-SINC-191026-0001,CO-UNT-SI-19100006,CUS;JADE LEAF CO.,LTD ,HCR1500-D20II SN-1730200149,1730200150 $1,340.95/-(40%),$2,011.43/-(60%)TL $3,352.38/-(100%) RATE-1587 MMK-2,128,091/-ISSUE BY-EI EI THEINT (K PAY TRANSFER PH-5003031</t>
  </si>
  <si>
    <t>PAY FOR INCENTIVE EXPENSE COP-SINC-191026-0001,CO-UNT-SI-19100006,CUS;JADE LEAF CO.,LTD ,HCR1500-D20II SN-1730200149,1730200150 $1,340.95/-(40%),$2,011.43/-(60%)TL $3,352.38/-(100%) RATE-1587 MMK-2,128,091/-ISSUE BY-EI EI THEINT (K PAY TRANSFER PH-5003031 MA WUTT YEE AUNG)</t>
  </si>
  <si>
    <t>2022-01-10</t>
  </si>
  <si>
    <t>COP-XC-22010003</t>
  </si>
  <si>
    <t>Pay for incentive expense  COP-SINC-201016-0001,COP-BSO-UNT-2020-10-20100002 ,HCR1500-D20II SN-1730200166 Cus;DEPAR MINN CO.,LTD Sale by-Mar Mar Khaing $704(40%),$1,056(60%),TL $1,760*1383 MMK-973,632/-Issue by-Ei Ei Theint( Cash issue from Ma Wutt Yee dir</t>
  </si>
  <si>
    <t>Pay for incentive expense  COP-SINC-201016-0001,COP-BSO-UNT-2020-10-20100002 ,HCR1500-D20II SN-1730200166 Cus;DEPAR MINN CO.,LTD Sale by-Mar Mar Khaing $704(40%),$1,056(60%),TL $1,760*1383 MMK-973,632/-Issue by-Ei Ei Theint( Cash issue from Ma Wutt Yee direct HO)</t>
  </si>
  <si>
    <t>COP-XC-22010004</t>
  </si>
  <si>
    <t>Pay for incentive expenseCOP-SINC-200520-0001,COP-UNT-SO-20050003 PDS655S SN-68-4B23119,PCR SN-2100107791 Cus;DEPAR MINN CO.,LTD Sale by-Mar Mar Khaing $250.31(40%),$375.47(60%),TL $625.78*1449 MMK-362,702/-Issue by-Ei Ei Theint ( Cash issue from Ma Wutt Y</t>
  </si>
  <si>
    <t>Pay for incentive expenseCOP-SINC-200520-0001,COP-UNT-SO-20050003 PDS655S SN-68-4B23119,PCR SN-2100107791 Cus;DEPAR MINN CO.,LTD Sale by-Mar Mar Khaing $250.31(40%),$375.47(60%),TL $625.78*1449 MMK-362,702/-Issue by-Ei Ei Theint ( Cash issue from Ma Wutt Yee direct HO)</t>
  </si>
  <si>
    <t>COP-XC-22010005</t>
  </si>
  <si>
    <t>Pay for incentive expense COP-SINC-200507-0001,COP-UNT-SO-20050001 ,HCR1500-D20II SN-1730200160 Cus;DEPAR MINN CO.,LTD Sale by-Mar Mar Khaing $670.48(40%),$1005.71(60%),TL $1,676.19*1449 MMK-971,520/-Issue by-Ei Ei Theint  ( Cash issue from Ma Wutt Yee dir</t>
  </si>
  <si>
    <t>Pay for incentive expense COP-SINC-200507-0001,COP-UNT-SO-20050001 ,HCR1500-D20II SN-1730200160 Cus;DEPAR MINN CO.,LTD Sale by-Mar Mar Khaing $670.48(40%),$1005.71(60%),TL $1,676.19*1449 MMK-971,520/-Issue by-Ei Ei Theint  ( Cash issue from Ma Wutt Yee direct HO)</t>
  </si>
  <si>
    <t>2022-03-21</t>
  </si>
  <si>
    <t>COP-PV-22030038</t>
  </si>
  <si>
    <t xml:space="preserve">Receive for cash transfer from Corporate Oct'21 to Jan'22 pooling(TL Ks+7,111,556 ,80% Ks-5,689,245,20% Ks-1,422,311)MMK-5,689,245/- </t>
  </si>
  <si>
    <t xml:space="preserve">2022-03-21 </t>
  </si>
  <si>
    <t>COP-RV-22030141</t>
  </si>
  <si>
    <t>2022-03-21'</t>
  </si>
  <si>
    <t xml:space="preserve">COP-JV-22060129 </t>
  </si>
  <si>
    <t xml:space="preserve">Ex GL for Incentive &amp; Pooling (Feb'22 to May'22) $ 236.35 (COP-XC-21110031, COP-XC-21110032, COP-XC-22010003, COP-XC-22010004, COP-XC-22010005 VSCOP-PV-22030038 &amp; COP-RV-22030141) </t>
  </si>
  <si>
    <t>2022-02-07</t>
  </si>
  <si>
    <t>COP-XC-22020010</t>
  </si>
  <si>
    <t>PAY FOR CUS;SHWE HNIN HNIN KYAW CO.,LTD COP-SINC-210508-0004,COP-UNT-SO-21050003,HITACHI ZX210LCH-5G SN-HCMDCDF5K00090340 SALE BY-MAR MAR KHAING $202.58/-(40%),$303.86/-(60%),TL $-506.44*1746 MMK-353,698/-ISSUE BY-EI EI THEINT (K PAY TRANSFER 09-5003031 WU</t>
  </si>
  <si>
    <t>PAY FOR CUS;SHWE HNIN HNIN KYAW CO.,LTD COP-SINC-210508-0004,COP-UNT-SO-21050003,HITACHI ZX210LCH-5G SN-HCMDCDF5K00090340 SALE BY-MAR MAR KHAING $202.58/-(40%),$303.86/-(60%),TL $-506.44*1746 MMK-353,698/-ISSUE BY-EI EI THEINT (K PAY TRANSFER 09-5003031 WUTT YEE AUNG)</t>
  </si>
  <si>
    <t>2022-03-10</t>
  </si>
  <si>
    <t xml:space="preserve">COP-XC-22030005 </t>
  </si>
  <si>
    <t xml:space="preserve">PAY FOR INCENTIVE EXPENSE CUS; DAW WAR WAR NWE COP-SINC-210111-0002,COP-UNT-SO-21010001,PDS655S SN-68-4B23093,PCR200 SN-2100107799 SALE BY MAR MAR KHAING $239.01/-(40%), $358.51/-(60%) ,TL$597.52 *1618 MMK-386,715/- ISSUE BY EI EI THEINT (K PAY TRANSFER 09-5003031 WUTT YEE AUNG)  </t>
  </si>
  <si>
    <t>2022-05-27</t>
  </si>
  <si>
    <t xml:space="preserve">COP-XC-22050041 </t>
  </si>
  <si>
    <t xml:space="preserve">PAY FOR INCENTIVE EXPENSE CUS; U Aung Kyaw Minn COP-SINC-220408-0002,COP-BSO-UNT-2022-04-0001,HITACHI ZX210LCH-5G SN-HCMDCDF5C00090406 SALE BY MAR MAR KHAING $409.37/-(40%), $614.06/-(60%) ,TL$1023.43 *1975 MMK-808510/- ISSUE BY EI EI THEINT (K PAY TRANSFER 09-5003031 WUTT YEE AUNG) </t>
  </si>
  <si>
    <t>2022-07-18</t>
  </si>
  <si>
    <t>COP-PV-22070028</t>
  </si>
  <si>
    <t>Pay for cash transfer from Corporate Feb'22 to May'22 pooling(TL Ks+2,323,384 ,80% Ks-1,858,707,20% Ks-464,676)MMK-1,858,707/-</t>
  </si>
  <si>
    <t>COP-RV-22070013</t>
  </si>
  <si>
    <t>Receive for cash transfer from Corporate Feb'22 to May'22 pooling(TL Ks+2,323,384 ,80% Ks-1,858,707,20% Ks-464,676)MMK-1,858,707/-</t>
  </si>
  <si>
    <t>Feb'22 to May'22</t>
  </si>
  <si>
    <t>Jun'22 to Sep'22</t>
  </si>
  <si>
    <t>2022-06-28</t>
  </si>
  <si>
    <t>COP-XC-22060041</t>
  </si>
  <si>
    <t>PAY FOR INCENTIVE EXPENSE CUS; U Nyan Lin COP-SINC-200409-0001, YGN-BSO-UNT-2020-04-0001 HITACHI ZX210LCH-5G SN-HCMDCDF5K00090192  SALE BY Pyae Phyo Aung $207.46/-(40%), $310.89/-(60%) ,TL$518.15 *1580 MMK-327,471/- ISSUE BY EI EI THEINT</t>
  </si>
  <si>
    <t>2022-08-09</t>
  </si>
  <si>
    <t>COP-XC-22080001</t>
  </si>
  <si>
    <t>RECEIVE FOR INCENTIVE EXPENSE CUS; Daw Nan Theingi Shwe FOR COP-SINC-220608-0001, COP-UNT-SO-22030002,HITACHI ZX210LCH-5G SN-HCMDCDF5V00090407 SALE BY Mar Mar Khaing $212.63/-(40%), $318.94/-(60%) ,TL$531.57 *1975 MMK-419,940/- ISSUE BY EI EI THEINT</t>
  </si>
  <si>
    <t>PAY FOR INCENTIVE EXPENSE CUS; Daw Nan Theingi Shwe FOR COP-SINC-220608-0001, COP-UNT-SO-22030002,HITACHI ZX210LCH-5G SN-HCMDCDF5V00090407 SALE BY Mar Mar Khaing $212.63/-(40%), $318.94/-(60%) ,TL$531.57 *1975 MMK-419,940/- ISSUE BY EI EI THEINT</t>
  </si>
  <si>
    <t>2022-09-08</t>
  </si>
  <si>
    <t>COP-XC-22090005</t>
  </si>
  <si>
    <t>PAY FOR INCENTIVE EXPENSE CUS; JADE LEAF CO.,LTD FOR  COP-SINC-220715-0001, COP-UNT-SO-22070001 PCR200(2)U SN-68-4B23099/2100107796, 68-4B23100/2100107798  SALE BY Mar Mar Khaing $481.26/-(40%), $721.89/-(60%) ,TL$1203.15 *2190 MMK-1,053,959/- ISSUE BY EI</t>
  </si>
  <si>
    <t>PAY FOR INCENTIVE EXPENSE CUS; JADE LEAF CO.,LTD FOR  COP-SINC-220715-0001, COP-UNT-SO-22070001 PCR200(2)U SN-68-4B23099/2100107796, 68-4B23100/2100107798  SALE BY Mar Mar Khaing $481.26/-(40%), $721.89/-(60%) ,TL$1203.15 *2190 MMK-1,053,959/- ISSUE BY EI EI THEINT</t>
  </si>
  <si>
    <t>COP-XC-22090006</t>
  </si>
  <si>
    <t>PAY FOR INCENTIVE EXPENSE CUS; SHWE HNIN HNIN KYAW CO.,LTD FOR COP-SINC-220704-0001, COP-UNT-SO-22050001 HITACHI ZX210LCH-5G SN-HCMDCDF5T00090416 SALE BY Mar Mar Khaing $217.37/-(40%), $326.06/-(60%) ,TL$543.43*2078 MMK-451,699/- ISSUE BY EI EI THEINT</t>
  </si>
  <si>
    <t>COP-XC-22090007</t>
  </si>
  <si>
    <t>PAY FOR INCENTIVE EXPENSE CUS;  U HTUT NAING AUNG FOR COP-SINC-200217-0001, COP-UNT-SO-20020001 HITACHI ZX350LCH-5G SN-HCMDDEF3C00053308  SALE BY Mar Mar Khaing $217.37/-(40%), $480.29/-(60%) ,TL$800.49*1606 MMK-514,235/- ISSUE BY EI EI THEINT</t>
  </si>
  <si>
    <t>2022-11-24</t>
  </si>
  <si>
    <t>COP-PV-22110068</t>
  </si>
  <si>
    <t>Pay for cash transfer from Corporate Jun'22 to Sep'22 pooling(TL Ks+4,150,956 ,80% Ks-3,320,765,20% Ks-830,191)MMK-3,320,765/-</t>
  </si>
  <si>
    <t>COP-RV-22110086</t>
  </si>
  <si>
    <t xml:space="preserve">COP-JV-22110395 </t>
  </si>
  <si>
    <t xml:space="preserve">COP-PV-22110068 ; COP-RV-22110086 ; Pay for cash transfer from Corporate Jun'22 to Sep'22 pooling(TL Ks+4,150,956 ,80% Ks-3,320,765,20% Ks-830,191)MMK-3,320,765/-
EX GAIN LOSS USD  91.64
</t>
  </si>
  <si>
    <t>Oct'22 to Jan'23</t>
  </si>
  <si>
    <t>2022-10-07</t>
  </si>
  <si>
    <t>COP-XC-22100004</t>
  </si>
  <si>
    <t>PAY FOR INCENTIVE EXPENSE CUS; LONG LIFE AFFREGATE CO.,LTD  FOR COP-SINC-210913-0001, COP-UNT-SO-20120001, HCR910DS SN-1760101381 &amp; 1760101383 SALE BY Mar Mar Khaing $689.33/-(40%), $1034/-(60%) ,TL$1723.33 *1887 MMK-1,300,769/- ISSUE BY EI EI THEINT</t>
  </si>
  <si>
    <t>COP-XC-22100005</t>
  </si>
  <si>
    <t>PAY FOR INCENTIVE EXPENSE CUS;MYANMAR THAN MYAT CO.,LTD FOR COP-SINC-211111-0001, COP-UNT-SO-21110002 HITACHI ZX350LCH-5G SN-HCMDDEF3V00053357 SALE BY Mar Mar Khaing $322.98/-(40%), $484.47/-(60%) ,TL$807.45 *2142 MMK-691,823/- ISSUE BY EI EI THEINT</t>
  </si>
  <si>
    <t>2022-11-08</t>
  </si>
  <si>
    <t>COP-XC-22110003</t>
  </si>
  <si>
    <t>PAY FOR INCENTIVE EXPENSE CUS;AUNG KYAW MINN @ AUNG KYAW MYO FOR COP-SINC-211108-0001, COP-UNT-SO-21110001, ZX210LCH-5G HCMDCDF5C00090390 SALE BY Mar Mar Khaing $211.85/-(40%), $317.78/-(60%) ,TL$529.63 *2238 MMK-474,125/- ISSUE BY EI EI THEINT</t>
  </si>
  <si>
    <t>2023-04-06</t>
  </si>
  <si>
    <t>COP-PV-23040001</t>
  </si>
  <si>
    <t>Pay for cash transfer from Corporate Oct'22 to Jan'23 pooling (TL Ks+3,700,076, 80% Ks-2,960,061,20% Ks-740,015)MMK-2,960,061/- Issue by Wai Mar Hnin</t>
  </si>
  <si>
    <t>COP-RV-23040003</t>
  </si>
  <si>
    <t>Receive for cash transfer from Corporate Oct'22 to Jan'23 pooling (TL Ks+3,700,076, 80% Ks-2,960,061,20% Ks-740,015)MMK-2,960,061/-</t>
  </si>
  <si>
    <t>COP-JV-23040291</t>
  </si>
  <si>
    <t xml:space="preserve">EX GAIN LOSS USD  94.81 Oct'22 to Jan'23 Pooling
</t>
  </si>
  <si>
    <t>Feb'23 to May'23</t>
  </si>
  <si>
    <t>2023-02-02</t>
  </si>
  <si>
    <t>COP-XC-23020002</t>
  </si>
  <si>
    <t>PAY FOR INCENTIVE EXPENSE CUS;AUNG WIN FOR COP-SINC-210331-0001, COP-UNT-SO-20120002, ZX210LCH-5G HCMDCDF5T00090321  SALE BY Mar Mar Khaing $204.07/-(40%), $306.11/-(60%) ,TL$510.18*2036 MMK-415,491/- ISSUE BY Thadar Min Thu</t>
  </si>
  <si>
    <t>2023-02-28</t>
  </si>
  <si>
    <t>COP-XC-23020056</t>
  </si>
  <si>
    <t>PAY FOR INCENTIVE EXPENSE CUS;U YEIN KHAW FOR COP-SINC-230111-0001, COP-UNT-SO-23010002, ZX210LCH-5G SN-90437,  SALE BY Myo Paing Oo $506.21/-(60%), $337.48/-(40%) ,TL $ 843.69*2825 MMK-1,430,043/- ISSUE BY Thadar Min Thu</t>
  </si>
  <si>
    <t>2023-03-01</t>
  </si>
  <si>
    <t>COP-XC-23030001</t>
  </si>
  <si>
    <t>PAY FOR INCENTIVE EXPENSE CUS;U ARR PAY FOR  COP-SINC-230125-0001, COP-UNT-SO-23010003, ZX70-5G HCMDEA90A00100685 ,  SALE BY AIK MAN AUNG  $163.97/-(60%), $109.31/-(40%) ,TL $ 273.28*2855 MMK-468,134/- ISSUE BY Thadar Min Thu</t>
  </si>
  <si>
    <t>2023-03-29</t>
  </si>
  <si>
    <t>COP-XC-23030042</t>
  </si>
  <si>
    <t>PAY FOR INCENTIVE EXPENSE CUS; U THURA KYAW FORCOP-SINC-220131-0001, BGO-BSO-UNT-2021-11-0001, ZX210LCH-5G HCMDCDF5J00090047 ,  SALE BY SOE YAN NAUNG  $245.36/-(60%), $136.58/-(40%) ,TL $ 408.94*2376 MMK-388,657/- ISSUE BY Thadar Min Thu</t>
  </si>
  <si>
    <t>2023-03-30</t>
  </si>
  <si>
    <t>COP-XC-23030043</t>
  </si>
  <si>
    <t>PAY FOR INCENTIVE EXPENSE CUS; U ZAW WIN HLAING FOR  COP-SINC-230125-0001, COP-SINC-200201-0002, BLN-BSO-UNT-2020-01-0004, ZX280LCH-5G  HCMDDFF1A00410011,  SALE BY KHAING MIN WIN  $399.32/-(60%), $266.22/-(40%) ,TL $ 665.54*1665 MMK-443,250/- ISSUE BY Thad</t>
  </si>
  <si>
    <t>PAY FOR INCENTIVE EXPENSE CUS; U ZAW WIN HLAING FOR  COP-SINC-230125-0001, COP-SINC-200201-0002, BLN-BSO-UNT-2020-01-0004, ZX280LCH-5G  HCMDDFF1A00410011,  SALE BY KHAING MIN WIN  $399.32/-(60%), $266.22/-(40%) ,TL $ 665.54*1665 MMK-443,250/- ISSUE BY Thadar Min Thu</t>
  </si>
  <si>
    <t>COP-XC-23030044</t>
  </si>
  <si>
    <t>PAY FOR INCENTIVE EXPENSE CUS; HEAY HEIN CO.,LTD FOR FOR COP-SINC-230131-0001, COP-UNT-SO-23010004, ZX210LCH-5G HCMDCDF5P00090434,  SALE BY AIK MAN AUNG  $213.79/-(60%), $320.68/-(40%) ,TL $ 534.47*2843 MMK-911,699/- ISSUE BY Thadar Min Thu</t>
  </si>
  <si>
    <t>2023-08-10'</t>
  </si>
  <si>
    <t xml:space="preserve">COP-PV-23080013 </t>
  </si>
  <si>
    <t xml:space="preserve">Pay for cash transfer from Corporate Feb'23 to May'23 pooling (TL Ks+3,744,356, 2,995,484.44 /-80% Ks-748871.11,20% Ks-MMK-2,995,500/- Issue by Ma Mar Mar Oo </t>
  </si>
  <si>
    <t>COP-RV-23080002</t>
  </si>
  <si>
    <t xml:space="preserve">Receive cash transfer from Corporate Feb'23 to May'23 pooling (TL Ks+3,744,356, 2,995,484.44 /-80% Ks-748871.11,20% Ks-MMK-2,995,500/- Issue by Kay Thi AungReceive cash transfer from Corporate Feb'23 to May'23 pooling (TL Ks+3,744,356, 2,995,484.44 /-80% Ks-748871.11,20% Ks-MMK-2,995,500/- Issue by Kay Thi Aung </t>
  </si>
  <si>
    <t>Jun'23 to Sep'23</t>
  </si>
  <si>
    <t>2023-06-02</t>
  </si>
  <si>
    <t>COP-RV-23060115</t>
  </si>
  <si>
    <t>COP-PV-23060092 ; HQT-PV-2023-06-0024 ; FOR MIN/UNIC/CAE/2023/04/002, ZX210LCH-5G (2)U HCMDCD93J00304918 &amp; HCMDCD93V00304919 RATE-  Pooling Only - MMK  837,848 (ISSUE FROM  1494550) OB</t>
  </si>
  <si>
    <t>COP-PV-23060092 ; HQT-PV-2023-06-0024 ; FOR MIN/UNIC/CAE/2023/04/002, ZX210LCH-5G (2)U HCMDCD93J00304918 &amp; HCMDCD93V00304919 RATE- 
Pooling Only - MMK  837,848 (ISSUE FROM  1494550) OB</t>
  </si>
  <si>
    <t>COP-RV-23060116</t>
  </si>
  <si>
    <t>HQT-PV-2023-06-0024 ; HQT-PV-2023-06-0024 ; FOR MIN/UNIC/CAE/2023/04/001, ZX210LCH-5G (2)U HCMDCD93P00304896 RATE- ; Pooling Only -  414,131.40 (ISSUE FROM 1455414 OB)</t>
  </si>
  <si>
    <t>COP-XC-23060001</t>
  </si>
  <si>
    <t>PAY FOR INCENTIVE EXPENSE CUS; U YE MIN HTUN FOR  FOR COP-SINC-201221-0001, BGO-BSO-UNT-2020-12-0002, ZX350LCH-5G HCMDDE3E00053347,  SALE BY SOE YAN NAUNG  $ 486.66/-(60%), $324.44/-(40%) ,TL $ 811.1*2269 MMK-736,154/- ISSUE BY Thadar Min Thu</t>
  </si>
  <si>
    <t>2023-07-01</t>
  </si>
  <si>
    <t>COP-XC-23070001</t>
  </si>
  <si>
    <t>PAY FOR INCENTIVE EXPENSE CUS; ZEBU THIRI GEMS CO.,LTD  FOR COP-SINC-221014-0001, COP-UNT-SI-2022-10-0002, FURUKAWA HYDRAULIC CRAWLER DRILL HCR1500-D20II SN-1730200164   SALE BY MAR MAR KHAING  $ 983.57/-(60%), $655.72/-(40%) ,TL $ 1639.29*2437 MMK-1,597,9</t>
  </si>
  <si>
    <t>PAY FOR INCENTIVE EXPENSE CUS; ZEBU THIRI GEMS CO.,LTD  FOR COP-SINC-221014-0001, COP-UNT-SI-2022-10-0002, FURUKAWA HYDRAULIC CRAWLER DRILL HCR1500-D20II SN-1730200164   SALE BY MAR MAR KHAING  $ 983.57/-(60%), $655.72/-(40%) ,TL $ 1639.29*2437 MMK-1,597,980/- ISSUE BY Thadar Min Thu</t>
  </si>
  <si>
    <t>COP-XC-23070002</t>
  </si>
  <si>
    <t>PAY FOR INCENTIVE EXPENSE CUS; U ZIN MIN AUNG  FOR  COP-SINC-230519-0002, COP-UNT-SI-2023-05-0003, ZX280LC-5G HCMDDFF1C00410023  SALE BY 'MYO PAING OO  $292.73/-(40%), $439.10/- (60%) ,TL $ 731.83*2851 MMK-1,251,868/- ISSUE BY Thadar Min Thu (Actual Kpay t</t>
  </si>
  <si>
    <t>PAY FOR INCENTIVE EXPENSE CUS; U ZIN MIN AUNG  FOR  COP-SINC-230519-0002, COP-UNT-SI-2023-05-0003, ZX280LC-5G HCMDDFF1C00410023  SALE BY 'MYO PAING OO  $292.73/-(40%), $439.10/- (60%) ,TL $ 731.83*2851 MMK-1,251,868/- ISSUE BY Thadar Min Thu (Actual Kpay transfer  09-401533613 Myo Paing Oo)</t>
  </si>
  <si>
    <t>COP-XC-23070003</t>
  </si>
  <si>
    <t>PAY FOR INCENTIVE EXPENSE CUS;U HLA MYINT  FOR  COP-SINC-210423-0001, BLN-BSO-UNT-2021-04-0001, ZX210LCH-5G HCMDCDF5J00090310  SALE BY ''KHAING MIN WIN  $308.56/-(60%), $205.70/- (40%) ,TL $514.26*1881MMK-386,929/- ISSUE BY Thadar Min Thu (Actual Kpay tran</t>
  </si>
  <si>
    <t>PAY FOR INCENTIVE EXPENSE CUS;U HLA MYINT  FOR  COP-SINC-210423-0001, BLN-BSO-UNT-2021-04-0001, ZX210LCH-5G HCMDCDF5J00090310  SALE BY ''KHAING MIN WIN  $308.56/-(60%), $205.70/- (40%) ,TL $514.26*1881MMK-386,929/- ISSUE BY Thadar Min Thu (Actual Kpay transfer  09-454512173 Khine Min Win)</t>
  </si>
  <si>
    <t>COP-XC-23070005</t>
  </si>
  <si>
    <t>PAY FOR INCENTIVE EXPENSE CUS; U ZIN MIN AUNG  FOR  COP-SINC-230519-0001, COP-UNT-SI-2023-05-0002, ZX280LC-5G HCMDDFF1J00410022   SALE BY 'SOE THIHA  $292.73/-(40%), $439.10/- (60%) ,TL $ 731.83*2851 MMK-1,251,861/- ISSUE BY Thadar Min Thu (Actual Kpay tra</t>
  </si>
  <si>
    <t>PAY FOR INCENTIVE EXPENSE CUS; U ZIN MIN AUNG  FOR  COP-SINC-230519-0001, COP-UNT-SI-2023-05-0002, ZX280LC-5G HCMDDFF1J00410022   SALE BY 'SOE THIHA  $292.73/-(40%), $439.10/- (60%) ,TL $ 731.83*2851 MMK-1,251,861/- ISSUE BY Thadar Min Thu (Actual Kpay transfer 09-458433302 Soe Thiha )</t>
  </si>
  <si>
    <t>2023-11-24</t>
  </si>
  <si>
    <t>COP-PV-23110085</t>
  </si>
  <si>
    <t>Receive for cash transfer from Corporate Jun'23 to Sep'23 pooling(TL Ks-7,002,733,80% Ks-5,602,186,20% Ks-1,400,546)MMK-5,602,186/-</t>
  </si>
  <si>
    <t>Pay for cash transfer from Corporate Jun'23 to Sep'23 pooling(TL Ks-7,002,733,80% Ks-5,602,186,20% Ks-1,400,546)MMK-5,602,186/-</t>
  </si>
  <si>
    <t>COP-RV-23110074</t>
  </si>
  <si>
    <t xml:space="preserve">COP-JV-23110321 </t>
  </si>
  <si>
    <t xml:space="preserve">COP-PV-23110085 ; COP-RV-23110074 Receive for cash transfer from Corporate Jun'23 to Sep'23 pooling(TL Ks-7,002,733,80% Ks-5,602,186,20% Ks-1,400,546)MMK-5,602,186/-
EX GAIN LOSS USD  202.61 </t>
  </si>
  <si>
    <t>Oct'23 to Jan'24</t>
  </si>
  <si>
    <t>2023-11-13</t>
  </si>
  <si>
    <t>COP-XC-23110016</t>
  </si>
  <si>
    <t>PAY FOR INCENTIVE EXPENSE CUS; U WIN MYINT (2) FOR COP-SINC-230109-0001, MKN-BSO-UNT-2023-01-0001, ZX210LCH-5G HCMDCDF5P00090420   SALE BY MAUNG MAUNG YIN $345.89/-(60%), $230.59/-(40%) ,TL$576.48*3075 MMK-1,063,606/- ISSUE ByZin Moe Aung</t>
  </si>
  <si>
    <t>COP-XC-23110017</t>
  </si>
  <si>
    <t>PAY FOR INCENTIVE EXPENSE CUS;U SAN LWIN FOR COP-SINC-2303013-0001, COP-UNT-SI-23030002, ZX210LCH-5G HCMDCDF5C00090348-Use SALE BY WIN PAING  $249.88/-(60%), $166.58/-(40%) ,TL$416.46*3107 MMK-776,364/- ISSUE By Zin Moe Aung</t>
  </si>
  <si>
    <t>2024-01-13</t>
  </si>
  <si>
    <t>COP-XC-24010007</t>
  </si>
  <si>
    <t>PAY FOR INCENTIVE EXPENSE CUS; MYANMAR YUYI FOR COP-SINC-211229-0001 COP-UNT-SO-21120001 HITACHI ZX350LCH-5G SN-HCMDDEF3H00053346, HCMDDEF3C00053356, HCMDDEF3A00053344 RATE- 2259 SALE BY Mar Mar Khaing $1,508.01/-(60%), $1,005.34/-(40%) ,TL$2513.35*2259 MM</t>
  </si>
  <si>
    <t>PAY FOR INCENTIVE EXPENSE CUS; MYANMAR YUYI FOR COP-SINC-211229-0001 COP-UNT-SO-21120001 HITACHI ZX350LCH-5G SN-HCMDDEF3H00053346, HCMDDEF3C00053356, HCMDDEF3A00053344 RATE- 2259 SALE BY Mar Mar Khaing $1,508.01/-(60%), $1,005.34/-(40%) ,TL$2513.35*2259 MMK-2,271,063/- ISSUE By Zin Moe Aung</t>
  </si>
  <si>
    <t>2024-01-15</t>
  </si>
  <si>
    <t>COP-RV-24010006</t>
  </si>
  <si>
    <t>COP-PV-24010016 ; (ISSUE FROM COP-SINC-230228-0001) ; "Accrued; Sale Incentive; AIK MAN AUNG; COGS FOR FEB'23 SALE; UNIT INCENTIVE USD   563.61   (FOR COP-UNT-SO-23020001; COP-GIA-23020168 (28.FEB.23) ; COP-UNT-SI-23020001  ; CUS; NAR  HTEE, DAW(13/HLAYANA</t>
  </si>
  <si>
    <t>COP-PV-24010016 ; (ISSUE FROM COP-SINC-230228-0001) ; "Accrued; Sale Incentive; AIK MAN AUNG; COGS FOR FEB'23 SALE; UNIT INCENTIVE USD   563.61  
(FOR COP-UNT-SO-23020001; COP-GIA-23020168 (28.FEB.23) ; COP-UNT-SI-23020001  ; CUS; NAR  HTEE, DAW(13/HLAYANA(N)049370)  ;ZX210LCH-5G ; SR NO ; HCMDCDF5J00090436 ; SALE BY ;  AIK MAN AUNG  )"
TL AMT - MMK  1,757,335.98 (POOLING AMT ONLY MMK  702,934.39 ) SALE MAIN IS RESGIN</t>
  </si>
  <si>
    <t>COP-XC-24010009</t>
  </si>
  <si>
    <t>PAY FOR INCENTIVE EXPENSE CUS; KHIN MG SOE  FCOP-SINC-230419-0001 COP-UNT-SI-23040001 HITACHI ZX350LCH-5G SN-HCMDCDF5V00090441,  RATE-3172 SALE BY MAUGN MAUNG YIN  $343.45/-(60%), $228.96/-(40%) ,TL$572.41*3172 MMK-1,089,411/- ISSUE By Zin Moe Aung</t>
  </si>
  <si>
    <t>2024-03-11</t>
  </si>
  <si>
    <t>COP-JV-24030071</t>
  </si>
  <si>
    <t>COP-RV-24030002 vs COP-XC-24030011 EX GAIN LOSS USD  104.95  (Pay for TL Amt MMK 6,062,437/- (80% Pooling MMK  4,849,950 + 20% Welfare  1,212,487 ) Pooling Oct'23 to Jan'24 ; Issue By - Moe Thazin (HR) ; MMK  4,849,950)</t>
  </si>
  <si>
    <t>COP-RV-24030002 vs COP-XC-24030011 EX GAIN LOSS USD  104.95 
(Pay for TL Amt MMK 6,062,437/- (80% Pooling MMK  4,849,950 + 20% Welfare  1,212,487 ) Pooling Oct'23 to Jan'24 ; Issue By - Moe Thazin (HR) ; MMK  4,849,950)</t>
  </si>
  <si>
    <t>COP-RV-24030002</t>
  </si>
  <si>
    <t>Receive for cash transfer from Corporate Oct'23 to Jan'24 ; Pooling TL Amt MMK 6,062,437/- (80% Pooling MMK  4,849,950 + 20% Welfare  1,212,487 ) For CE2  Receive for cash transfer from Corporate Oct'23 to Jan'24 ; Pooling TL Amt MMK 553,187/- (80% Pooling</t>
  </si>
  <si>
    <t>Receive for cash transfer from Corporate Oct'23 to Jan'24 ; Pooling TL Amt MMK 6,062,437/- (80% Pooling MMK  4,849,950 + 20% Welfare  1,212,487 ) For CE2</t>
  </si>
  <si>
    <t>COP-XC-24030011</t>
  </si>
  <si>
    <t>Pay for CE2 Oct'23 to Jan'24 80% Pooling Amt MMK 4,849,950 ; Issue By; Moe Thazin (HR) + Pay for CE5 Oct'23 to Jan'24 80% Pooling Amt MMK 442,550; Issue By; Moe Thazin (HR) (TL MMK 5,292,500)</t>
  </si>
  <si>
    <t>Pay for CE2 Oct'23 to Jan'24 80% Pooling Amt MMK 4,849,950 ; Issue By; Moe Thazin (HR)</t>
  </si>
  <si>
    <t>FEB'24 TO MAY'24</t>
  </si>
  <si>
    <t>2024-02-21</t>
  </si>
  <si>
    <t>COP-XC-24020015</t>
  </si>
  <si>
    <t>PAY FOR INCENTIVE EXPENSE CUS; KHIN THAN MYINT ; COP-SINC-210505-0003, COP UNT-SO-21050002 ZX210LCH-5G SN- HCMDCDF5J00090341 RATE 2486 SALE MAN NAME - MAR MAR KHAING ; SALE MAN AMT MMK  507,074 + POOLING AMT MMK  760,612  = TL MMK  1,267,686</t>
  </si>
  <si>
    <t>COP-XC-24020016</t>
  </si>
  <si>
    <t>PAY FOR INCENTIVE EXPENSE CUS; U ZAW MYINT HTOO ; COP-SINC-231227-0001, COP UNT-SO-23060001 ZX130-5G WITH BREAKER PIPING  &amp; BLADE (USE MACHINE) SN JCMDAG90V00090219 RATE 3203 ; SALE MAN NAM - MAR MAR KHAING ; SALE MAN INCENTIVE MMK  736,376 + POOLING MMK</t>
  </si>
  <si>
    <t>PAY FOR INCENTIVE EXPENSE CUS; U ZAW MYINT HTOO ; COP-SINC-231227-0001, COP UNT-SO-23060001 ZX130-5G WITH BREAKER PIPING  &amp; BLADE (USE MACHINE) SN JCMDAG90V00090219 RATE 3203 ; SALE MAN NAM - MAR MAR KHAING ; SALE MAN INCENTIVE MMK  736,376 + POOLING MMK  490,917 = TL MMK  1,227,294</t>
  </si>
  <si>
    <t>COP-XC-24020017</t>
  </si>
  <si>
    <t>PAY FOR INCENTIVE EXPENSE CUS; DAW SWE ; COP-SINC-231227-0001, COP UNT-SO-23060001 ZX210LCH-5G SN-HCMDCDF5C00090440 RATE 3450 SALE MAN NAME - MYO PAING OO ; SALE MAN INCENITVE MMK  1,165,265  + POOLING MMK  776,843 = TL MMK  1,942,109</t>
  </si>
  <si>
    <t>COP-XC-24020018</t>
  </si>
  <si>
    <t>PAY FOR INCENTIVE EXPENSE CUS;SAN NI AUNG (NLP) ;COP-SINC-231123-0001, COP UNT-SO-23110003 ZX210LCH-5G SN-HCMDCDF5L00090264 RATE-3460 SALE MAN NAME-MIN ZIN ;SALE INCENTIVE MMK- 973,416 + POOLING MMK- 648,944 =TL MMK- 1,622,359</t>
  </si>
  <si>
    <t>COP-XC-24020019</t>
  </si>
  <si>
    <t>PAY FOR INCENTIVE EXPENSE CUS;HTWAN PYAE HLYAN CO.,LTD; COP-SINC-230430-0001, COP UNT-SO-23040002 ZX210LCH-5G SN-HACMDCDF5K00090449 RATE-3183 SALE MAN NAME- SHWIN LANN AUNG; SALE MAN INCENTIVE MMK- 1,079,190 +POOING MMK- 719,460 =tL MMK- 1,798,650</t>
  </si>
  <si>
    <t>COP-XC-24020020</t>
  </si>
  <si>
    <t>PAY FOR INCENTIVE EXPENSE CUS;U KAR LI;COP-SINC-230425-0001, COP UNT-SO-23030005 ZX210LCH-5G SN-HCMDCDF5V00090438 RATE 3224; SALE MAN NAME- MYO PAING OO; SALE MAN INCENTIVE MMK- 1,124,060 + POOLING MMK- 749,374 =TL MMK- 1,873,434</t>
  </si>
  <si>
    <t>2024-03-14</t>
  </si>
  <si>
    <t>COP-XC-24030031</t>
  </si>
  <si>
    <t>PAY FOR UNIT INCENTIVE MMK  1,107,650  ; COP-SINC-230520-0001 ; COP-UNT-SO-23050001 ; ZX210LCH-5G HCMDCDF5K00090435 ; CUS; U Sut Htoi ; SALE MAN ; Myo Paing Oo ; INCENTIVE AMT USD  348.65 @3177 = MMK  1,107,674 + POOLING AMT USD  232.44 @ 3177 = MMK  738,4</t>
  </si>
  <si>
    <t>PAY FOR UNIT INCENTIVE MMK  1,107,650  ; COP-SINC-230520-0001 ; COP-UNT-SO-23050001 ; ZX210LCH-5G HCMDCDF5K00090435 ; CUS; U Sut Htoi ; SALE MAN ; Myo Paing Oo ; INCENTIVE AMT USD  348.65 @3177 = MMK  1,107,674 + POOLING AMT USD  232.44 @ 3177 = MMK  738,449 ) (K PAY TRANSFER - 09401533613 Myo Paing Oo)</t>
  </si>
  <si>
    <t>2024-03-18</t>
  </si>
  <si>
    <t>COP-XC-24030032</t>
  </si>
  <si>
    <t>PAY FOR UNIT INCENTIVE MMK- 1,097,069 ; COP-SINC-230124-0001 ; COP-UNT-SO-23010006 ; ZX210LCH-5G HCMDCDF5H00090430; CUS;U Myint Moe ;SALE MAN ;Myo Paing Oo;INCENTIVE AMT USD  347.72 @3155 =MMK  1,097,069 + POOLING AMT USD  231.82 @3155= MMK  731,379 )</t>
  </si>
  <si>
    <t>PAY FOR UNIT INCENTIVE MMK- 1,097,069 ; COP-SINC-230124-0001 ; COP-UNT-SO-23010006 ; ZX210LCH-5G HCMDCDF5H00090430; CUS;U Myint Moe ;SALE MAN ;Myo Paing Oo;INCENTIVE AMT USD  347.72 @3155 =MMK  1,097,069 + POOLING AMT USD  231.82 @3155= MMK  731,379 )  (K PAY TRANSFER - 09401533613 Myo Paing Oo)</t>
  </si>
  <si>
    <t>2024-04-08</t>
  </si>
  <si>
    <t>COP-RV-24040011</t>
  </si>
  <si>
    <t>COP-SINC-230314-0001 ; COP-UNT-SO-23030001 ; ZX210LCH-5G HCMDCDF5K00090418 ; POOLING ONLY MMK  737,796.48</t>
  </si>
  <si>
    <t>COP-XC-24040007</t>
  </si>
  <si>
    <t>PAY FOR INCENTIVE EXPENSE CUS; U Yu Pa ;COP-SINC-240124-0001 ; COP-UNT-SO-24010004; ZX210LCH-5G (02-01-1930) RATE 3515 SALE MAN NAME - MAR MAR KAING ; SALE MAN INCENTIVE MMK- 265,228 + POOLING MMK- 176,819 = TL MMK- 442,047 /-</t>
  </si>
  <si>
    <t>COP-XC-24040008</t>
  </si>
  <si>
    <t>PAY FOR INCENTIVE EXPENSE CUS; Daw Khin Hla Myint ; COP-SINC-240323-0002 ; COP-UNT-SO-24020001; MNK957 20462 RATE 3375 SALE MAN NAME -Naing Lin Aung ;SALE MAN INCENTIVE MMK- 380,558 + POOLING MMK- 253,706 = TL MMK- 634,264 /-</t>
  </si>
  <si>
    <t>2024-07-25</t>
  </si>
  <si>
    <t>COP-JV-24070110</t>
  </si>
  <si>
    <t>COP-RV-24070014 vs COP-XC-24070015  EX GAIN LOSS USD  443.91   (Pay for TL Amt MMK 6,784,300/- (80% Pooling MMK  5,427,440 + 20% Welfare  1,356,860 ) Pooling FEB'23 to MAY'24 ; Issue By - Moe Thazin (HR) ; MMK   5,427,440)</t>
  </si>
  <si>
    <t>COP-RV-24070014 vs COP-XC-24070015  EX GAIN LOSS USD  443.91 
 (Pay for TL Amt MMK 6,784,300/- (80% Pooling MMK  5,427,440 + 20% Welfare  1,356,860 ) Pooling FEB'23 to MAY'24 ; Issue By - Moe Thazin (HR) ; MMK   5,427,440)</t>
  </si>
  <si>
    <t>COP-RV-24070014</t>
  </si>
  <si>
    <t>Receive for cash transfer from Corporate FEB'23 to MAY'24; CE2 Pooling TL Amt MMK 6,784,300/- (80% Pooling MMK  5,427,440 + 20% Welfare  1,356,860 ) For CE2  Receive for cash transfer from Corporate  FEB'23 to MAY'24 ; CE5 Pooling TL Amt MMK 1,921,187/- (8</t>
  </si>
  <si>
    <t>Receive for cash transfer from Corporate FEB'23 to MAY'24; CE2 Pooling TL Amt MMK 6,784,300/- (80% Pooling MMK  5,427,440 + 20% Welfare  1,356,860 ) For CE2</t>
  </si>
  <si>
    <t>COP-XC-24070015</t>
  </si>
  <si>
    <t>Pay for CE2 FEB'23 to MAY'24 80% Pooling Amt MMK 5,427,440/- ; Issue By; Moe Thazin (HR) + Pay for CE2 FEB'23 to MAY'24 80% Pooling Amt MMK 5,427,440/- ; Issue By; Moe Thazin (HR) TL AMT MMK - 6,964,390/-</t>
  </si>
  <si>
    <t>Pay for CE2 FEB'23 to MAY'24 80% Pooling Amt MMK 5,427,440/- ; Issue By; Moe Thazin (HR)</t>
  </si>
  <si>
    <t>JUN'24 TO SEP'24</t>
  </si>
  <si>
    <t>2024-06-12</t>
  </si>
  <si>
    <t>COP-PV-24060027</t>
  </si>
  <si>
    <t>Cash out for retained pooling for Feb'24 Mar'24 Unit Incentive; for ; KYAW MIN AUNG,U;  ZX210LCH-5G USED ; HCMDCDF5E00090347 USE; TL incentive; USD  487.91   but sales man is resigned, so pooling only;(pooling is USD  195.16 rate 3321 = K 648,140</t>
  </si>
  <si>
    <t>COP-XC-24060010</t>
  </si>
  <si>
    <t>Cash paid to SM for Feb'24 Mar'24 Unit incentive; (1) Cust; SANGA TANGRA,U(1/MAKANA(N)192706) ; ZX210LCH-5G ; HCMDCDF5E00090431 TL USD  582.16  rate 3384 = Ks  1,970,029 (for Sales man USD  349.30 =Ks  1,182,018 + for pooling Usd  232.86 = Ks  788,012</t>
  </si>
  <si>
    <t>COP-XC-24060012</t>
  </si>
  <si>
    <t>"Cash paid to SM for Feb'24 Mar'24 Unit Incentive; Cust; SAN LWIN MAUNG,U(5/KALAWA(N)037317); ZX210LCH-5G; HCMDCDF5E00090445 ; TL incentive; USD  591.14  @ 3430  = Ks  2,027,610 (for SM USD  354.68 = Ks  1,216,566 + for Pooling USD  236.46 = Ks 811,044 )</t>
  </si>
  <si>
    <t>"Cash paid to SM for Feb'24 Mar'24 Unit Incentive; Cust; SAN LWIN MAUNG,U(5/KALAWA(N)037317); ZX210LCH-5G; HCMDCDF5E00090445 ; TL incentive; USD  591.14  @ 3430
 = Ks  2,027,610 (for SM USD  354.68 = Ks  1,216,566 + for Pooling USD  236.46 = Ks 811,044 )
"</t>
  </si>
  <si>
    <t>COP-XC-24060027</t>
  </si>
  <si>
    <t>Cash paid to sales man for Feb'24 Mar'24 Unit Incentive; for cust; SAN NI AUNG(NLP),U(7/YATANA(N)001290); ZX210LCH-5G ; sr no; HCMDCDF5L00090457; TL inc USD  571.84 @ 3563 = Ks  2,037,466 (For SM; USD  343.10 = Ks  1,222,480 + for Pooling USD  228.74 = Ks</t>
  </si>
  <si>
    <t>Cash paid to sales man for Feb'24 Mar'24 Unit Incentive; for cust; SAN NI AUNG(NLP),U(7/YATANA(N)001290); ZX210LCH-5G ; sr no; HCMDCDF5L00090457; TL inc USD  571.84 @ 3563 = Ks  2,037,466 (For SM; USD  343.10 = Ks  1,222,480 + for Pooling USD  228.74 = Ks  814,986 )</t>
  </si>
  <si>
    <t>2024-07-23</t>
  </si>
  <si>
    <t>COP-PV-24070019</t>
  </si>
  <si>
    <t>Cash Received from Corp for April'24 Unit Incentive; Customer Name U Maung San Htut ; COP-JV-23080369; COP-UNT-SO-23070002; ZX55U-5A USED HCMAEB10E00056566 but sales man is resigned, so pooling only;(pooling is USD - 78.77/- rate 3460 = Ks 272,544 "</t>
  </si>
  <si>
    <t>COP-XC-24070013</t>
  </si>
  <si>
    <t>Cash Received from Corp for April'24 Unit Incentive; Customer Name U Ok Soe ; COP-SINC-231107-0001 ;  COP-UNT-SO-23110001; ZX210LCH-5G USED HCMDCDF5J00090291 ;  Total Incentive USD -  399.73/- ; RATE - 3636/- = TOTAL MMK -  1,453,418/-  (for SM USD   239.8</t>
  </si>
  <si>
    <t>Cash Received from Corp for April'24 Unit Incentive; Customer Name U Ok Soe ; COP-SINC-231107-0001 ;  COP-UNT-SO-23110001; ZX210LCH-5G USED HCMDCDF5J00090291 ;  Total Incentive USD -  399.73/- ; RATE - 3636/- = TOTAL MMK -  1,453,418/-
 (for SM USD   239.84  = Ks  872,051 
 + for Pooling USD   159.89  = Ks  581,367 )</t>
  </si>
  <si>
    <t>COP-PV-24070020</t>
  </si>
  <si>
    <t>Cash Received from Corp for April'24 Unit Incentive; Customer Name Customer Name U Lin Ko Ko COP-SINC-230906-0001 ; COP-UNT-SO-23080002; ZX210LCH-5G HCMDCDF5H00090444 but sales man is resigned, so pooling only;(pooling is USD -  234.51/- Rate - 3650/-   =</t>
  </si>
  <si>
    <t>Cash Received from Corp for April'24 Unit Incentive; Customer Name Customer Name U Lin Ko Ko COP-SINC-230906-0001 ; COP-UNT-SO-23080002; ZX210LCH-5G HCMDCDF5H00090444 but sales man is resigned, so pooling only;(pooling is USD -  234.51/- Rate - 3650/- 
 = Ks 855,962 "</t>
  </si>
  <si>
    <t>2024-07-26</t>
  </si>
  <si>
    <t>COP-XC-24070016</t>
  </si>
  <si>
    <t>Cash Received from Corp for April'24 Unit Incentive; Customer Name Customer Name U Phone Naing &amp; Daw Win Kyi COP-SINC-240123-0003 ;  COP-UNT-SO-23120002; ZX210LCH-5G HCMDCDF5A00090442 Total Incentive USD -  593.13/- ; RATE - 3713/- = TOTAL MMK -   2,202,29</t>
  </si>
  <si>
    <t>Cash Received from Corp for April'24 Unit Incentive; Customer Name Customer Name U Phone Naing &amp; Daw Win Kyi COP-SINC-240123-0003 ;  COP-UNT-SO-23120002; ZX210LCH-5G HCMDCDF5A00090442 Total Incentive USD -  593.13/- ; RATE - 3713/- = TOTAL MMK -   2,202,292 /-
 (for SM USD    355.88/-  = Ks   1,321,375 
  + for Pooling USD    237.25/- = Ks   880,917/- )</t>
  </si>
  <si>
    <t xml:space="preserve">2024-11-08 </t>
  </si>
  <si>
    <t xml:space="preserve">COP-RV-24110014 </t>
  </si>
  <si>
    <t>HQT-PV-2024-11-0143 ; Pooling ( Jun'24 to Sep'24); "Cash pay for UMG Co.Ltd Bank Pooling Amount for  Jun'24 to Sep'24 
TOTAL MMK- 103,256,667 /-,CE II BU MMK  5,652,992/-" (80% Ks 4,522,394 + 20% Ks  1,130,598 )</t>
  </si>
  <si>
    <t>ODOO NO; AMISCCOP-2024-11-00028</t>
  </si>
  <si>
    <t>COP-PV-24110031</t>
  </si>
  <si>
    <t>ODOO NO; AMISCCOP-2024-11-00029</t>
  </si>
  <si>
    <t>COP-JV-24110076</t>
  </si>
  <si>
    <t>Ex Gl Clearing for JUN'24 TO SEP'24 pooling; COP-PV-24060027; COP-XC-24060010 ; COP-XC-24060012 ; COP-XC-24060027; COP-PV-24070019 ; COP-XC-24070013 ; COP-PV-24070020 ; COP-XC-24070016; VS COP-RV-24110014 ; COP-PV-24110031 =  6.62 DR</t>
  </si>
  <si>
    <t>OCT'24 TO JAN'25</t>
  </si>
  <si>
    <t>Actual Pooling Amt (MMK)</t>
  </si>
  <si>
    <t>Actual Pooling Amt (Usd)</t>
  </si>
  <si>
    <t>RATE</t>
  </si>
  <si>
    <t>POOLING</t>
  </si>
  <si>
    <t>DIFFER</t>
  </si>
  <si>
    <t>2024-10-14</t>
  </si>
  <si>
    <t>COP-XC-24100013</t>
  </si>
  <si>
    <t>Cash Paid to sale man for JUN'24 &amp; JUL'24 Unit Incentive; Cust; U Yan Myint Lwin, COP-UNT-SO-23120004 ; COP-UNT-SI-24010005 ; HCMDCDF5A00090439 ; TL incentive; USD -  583.22/- ; RATE - 3865/-; MMK -  2,254,145/- ; ( SALE MAN - USD -  349.93/- ; MMK -  1,35</t>
  </si>
  <si>
    <t>Cash Paid to sale man for JUN'24 &amp; JUL'24 Unit Incentive; Cust; U Yan Myint Lwin, COP-UNT-SO-23120004 ; COP-UNT-SI-24010005 ; HCMDCDF5A00090439 ; TL incentive; USD -  583.22/- ; RATE - 3865/-; MMK -  2,254,145/- ; ( SALE MAN - USD -  349.93/- ; MMK -  1,352,487/- ; POOLING USD -  233.29/- ; MMK -  901,658/- )</t>
  </si>
  <si>
    <t>ERP</t>
  </si>
  <si>
    <t>2024-11-05</t>
  </si>
  <si>
    <t>COP-XC-24110021</t>
  </si>
  <si>
    <t>Cash paid to SM for Aug'24 Sep'24 Unit incentive; (1) Cust; Daw Jar Tan ; ZX280LC-5G ; HCMDDFF1K00410021 TL USD  793.2/- ;   rate 4218 = Ks   3,345,718/- ;  (for Sales man USD  475.92/-  =Ks   2,007,431/-  + for pooling USD 317.28/-  = Ks   1,338,287/-  )</t>
  </si>
  <si>
    <t>COP-XC-24110022</t>
  </si>
  <si>
    <t>Cash paid to SM Cash Received from Corp for Aug'24 Sep'24 Unit incentive; (1) Cust; SHWE PIN LAL HLAING CO. ,LTD ; ZX210LCH-5G ; HCMDCDF5C00090446, HCMDCDF5L00090443 ; TL USD 1,147.03/- ; rate 3983 = Ks 4,568,620/- ; (for Sales man USD 688.22/- =Ks 2,741,1</t>
  </si>
  <si>
    <t>Cash paid to SM Cash Received from Corp for Aug'24 Sep'24 Unit incentive; (1) Cust; SHWE PIN LAL HLAING CO. ,LTD ; ZX210LCH-5G ; HCMDCDF5C00090446, HCMDCDF5L00090443 ; TL USD 1,147.03/- ; rate 3983 = Ks 4,568,620/- ; (for Sales man USD 688.22/- =Ks 2,741,172/- + for pooling USD 458.81/- = Ks 1,827,448/- )</t>
  </si>
  <si>
    <t>COP-XC-24110023</t>
  </si>
  <si>
    <t>Cash paid to SM for Aug'24 Sep'24 Unit incentive; (1) Cust; SHWE PIN LAL HLAING CO. ,LTD ; ZX210LCH-5G ;HCMDDFF1V00410024, HCMDDFF1A00410025 ;  TL USD   1,437.60/- ; rate 4042 = Ks   5,810,779/- ; (for Sales man USD   862.56/- =Ks  3,486,468/- + for poolin</t>
  </si>
  <si>
    <t>Cash paid to SM for Aug'24 Sep'24 Unit incentive; (1) Cust; SHWE PIN LAL HLAING CO. ,LTD ; ZX210LCH-5G ;HCMDDFF1V00410024, HCMDDFF1A00410025 ;  TL USD   1,437.60/- ; rate 4042 = Ks   5,810,779/- ; (for Sales man USD   862.56/- =Ks  3,486,468/- + for pooling USD   575.04/- = Ks   2,324,312/- )</t>
  </si>
  <si>
    <t>COP-XC-24110024</t>
  </si>
  <si>
    <t>Cash paid to SM for Aug'24 Sep'24 Unit incentive; (1) Cust; SHWE PIN LAL HLAING CO. ,LTD ; ZX210LCH-5G ; HCMDCDF5C00090454,HCMDCDF5V00090455, HCMDCDF5A00090456,HCMDCDF5K00090452 ; TL USD 2,297.53/- ; rate 4379 = Ks 10,060,884/- ; (for Sales man USD 1,378.5</t>
  </si>
  <si>
    <t>Cash paid to SM for Aug'24 Sep'24 Unit incentive; (1) Cust; SHWE PIN LAL HLAING CO. ,LTD ; ZX210LCH-5G ; HCMDCDF5C00090454,HCMDCDF5V00090455, HCMDCDF5A00090456,HCMDCDF5K00090452 ; TL USD 2,297.53/- ; rate 4379 = Ks 10,060,884/- ; (for Sales man USD 1,378.52/- =Ks 6,036,530/- + for pooling USD 919.01/- = Ks 4,024,354/- )</t>
  </si>
  <si>
    <t>AMISCCOP-2024-12-00071</t>
  </si>
  <si>
    <t xml:space="preserve"> Cash Issued from Corp for Nov'24 Incentive issued; EDEN ENERGY &amp; NATURAL RESOURES DEVELOPMENT CO.,LTD ; (TL Incentive; USD 2843.67 @ 4470 = Ks 12,711,204.9; SM Incentive; 60% = USD 1706.2 = Ks 7,626,723 ; Pooling 40% USD 1137.47 = Ks 5,084,482)</t>
  </si>
  <si>
    <t>ODOO</t>
  </si>
  <si>
    <t>2025-01-13</t>
  </si>
  <si>
    <t>AMISCCOP-2025-01-00061</t>
  </si>
  <si>
    <t>Nov'24 Unit Incentive paid to salesman; Customer; Daw Su Su Khin; Saleman Name ; Zin Thi Han (TL Incentive; 1,063,134 - Sales Man ; 60% Ks 637,880.4 + Pooling; ; 40% Ks 425,253.60 ) (ref; HQT-PV-2025-01-0251)</t>
  </si>
  <si>
    <t>AMISCCOP-2025-01-00069</t>
  </si>
  <si>
    <t>Nov'24 Unit incentive received from corp ;HQT-PV-2025-01-0251 ; Customer; Nothern Star Gems &amp; Jewellery Co.Ltd; Saleman Name ; Mar Mar Khaing TL Incentive; Ks 3,937,009 ; Sales Man Ks 1,574,803.6 ; Pooling Ks 2,362,205.4</t>
  </si>
  <si>
    <t>AMISCCOP-2025-01-00073</t>
  </si>
  <si>
    <t xml:space="preserve"> Unit incentive paid to sales man for cust; U Man Nyunt; Sales by; Naing Lin Aung; TL incentive; 2,481,510 = Sales man ; Ks 1,488,906 + pooling; ks 992,604 ) HQT-PV-2025-01-0251; Maintain incentive ; usd 591.54 vs act issued usd 533.65 = differ 57.89</t>
  </si>
  <si>
    <t>Pls delete this JE</t>
  </si>
  <si>
    <t>ALD REQUEST TO DELETE AT ERP SIDE/ SYSTEM ISSUE</t>
  </si>
  <si>
    <t>22020001-002 Accrued Expense - Pooling-COP</t>
  </si>
  <si>
    <t>Initial Balance</t>
  </si>
  <si>
    <t>CS_MMK_COP-2023-10-00109</t>
  </si>
  <si>
    <t>EX-COP-2024-01-00009-Pay for broker fee Cus; U Lin Ko Ko  COP-UNT-SO- 2023-08- 0002 Hitachi ZX210LCH-5G SN- 90444 Sale by- Maung Maung Yin broker name- U Khin Maung Soe  5/Wa Tha Na (N)043970 ph 09-790224827  MMK-3,000,000/-Issue by-Thadar Min Thu (Actual  Win Kayt  transfer Phoo Su Zaw (KLN) 09-250892856 )</t>
  </si>
  <si>
    <t>COP Administrator</t>
  </si>
  <si>
    <t>AMISCCOP-2023-10-00606</t>
  </si>
  <si>
    <t>(ISSUE FROM CS_MMK_COP-2023-10-00109)  ; Reversal Account Pay for broker fee Cus; U Lin Ko Ko  COP-UNT-SO- 2023-08- 0002 Hitachi ZX210LCH-5G SN- 90444 Sale by- Maung Maung Yin broker name- U Khin Maung Soe  5/Wa Tha Na (N)043970 ph 09-790224827  MMK-3,000,000/-Issue by-Thadar Min Thu (Actual  Win Kayt  transfer Phoo Su Zaw (KLN) 09-250892856 ) USD 884.96-(ISSUE FROM CS_MMK_COP-2023-10-00109)  ; Reversal Account Pay for broker fee Cus; U Lin Ko Ko  COP-UNT-SO- 2023-08- 0002 Hitachi ZX210LCH-5G SN- 90444 Sale by- Maung Maung Yin broker name- U Khin Maung Soe  5/Wa Tha Na (N)043970 ph 09-790224827  MMK-3,000,000/-Issue by-Thadar Min Thu (Actual  Win Kayt  transfer Phoo Su Zaw (KLN) 09-250892856 ) USD 884.96</t>
  </si>
  <si>
    <t>CS_MMK_COP-2023-11-00078</t>
  </si>
  <si>
    <t>UBG-COP-2024-01-00009-Pay for cash transfer from Corporate Jun'23 to Sep'23 pooling(TL Ks-7,002,733,80% Ks-5,602,186,20% Ks-1,400,546)MMK-5,602,186/-</t>
  </si>
  <si>
    <t>AMISCCOP-2024-01-00715</t>
  </si>
  <si>
    <t xml:space="preserve">2023-11-24 COP-RV-23110074 Receive for cash transfer from Corporate Jun'23 to Sep'23 pooling(TL Ks-7,002,733,80% Ks-5,602,186,20% Ks-1,400,546)MMK-5,602,186/--2023-11-24 COP-RV-23110074 Receive for cash transfer from Corporate Jun'23 to Sep'23 pooling(TL Ks-7,002,733,80% Ks-5,602,186,20% Ks-1,400,546)MMK-5,602,186/- </t>
  </si>
  <si>
    <t>HQ</t>
  </si>
  <si>
    <t>AMISCCOP-2024-01-00717</t>
  </si>
  <si>
    <t>EX GAIN LOSS USD 215.19 ; 22020001-002 Accrued Expense - Pooling-COP Nov'23 Cleaning-EX GAIN LOSS USD 215.19 ; 22020001-002 Accrued Expense - Pooling-COP Nov'23 Cleaning</t>
  </si>
  <si>
    <t>AMISCCOP-2024-01-00721</t>
  </si>
  <si>
    <t>2023-11-13 COP-XC-23110016 PAY FOR INCENTIVE EXPENSE CUS; U WIN MYINT (2) FOR COP-SINC-230109-0001, MKN-BSO-UNT-2023-01-0001, ZX210LCH-5G HCMDCDF5P00090420   SALE BY MAUNG MAUNG YIN $345.89/-(60%), $230.59/-(40%) ,TL$576.48*3075 MMK-1,063,606/- ISSUE ByZin Moe Aung-2023-11-13 COP-XC-23110016 PAY FOR INCENTIVE EXPENSE CUS; U WIN MYINT (2) FOR COP-SINC-230109-0001, MKN-BSO-UNT-2023-01-0001, ZX210LCH-5G HCMDCDF5P00090420   SALE BY MAUNG MAUNG YIN $345.89/-(60%), $230.59/-(40%) ,TL$576.48*3075 MMK-1,063,606/- ISSUE ByZin Moe Aung</t>
  </si>
  <si>
    <t>AMISCCOP-2024-01-00722</t>
  </si>
  <si>
    <t>2023-11-13 COP-XC-23110017 PAY FOR INCENTIVE EXPENSE CUS;U SAN LWIN FOR COP-SINC-2303013-0001, COP-UNT-SI-23030002, ZX210LCH-5G HCMDCDF5C00090348-Use SALE BY WIN PAING  $249.88/-(60%), $166.58/-(40%) ,TL$416.46*3107 MMK-776,364/- ISSUE By Zin Moe Aung-2023-11-13 COP-XC-23110017 PAY FOR INCENTIVE EXPENSE CUS;U SAN LWIN FOR COP-SINC-2303013-0001, COP-UNT-SI-23030002, ZX210LCH-5G HCMDCDF5C00090348-Use SALE BY WIN PAING  $249.88/-(60%), $166.58/-(40%) ,TL$416.46*3107 MMK-776,364/- ISSUE By Zin Moe Aung</t>
  </si>
  <si>
    <t>AMISCCOP-2024-01-01439</t>
  </si>
  <si>
    <t>AMISCCOP-2024-01-01098 ; 	Jan'24 Unit Incentive; COP-PV-24010009; PAY FOR INCENTIVE EXPENSE CUS; MYANMAR YUYI FOR COP-SINC-211229-0001 COP-UNT-SO-21120001 HITACHI ZX350LCH-5G SN-HCMDDEF3H00053346, HCMDDEF3C00053356, HCMDDEF3A00053344 RATE- 2259 SALE BY Mar Mar Khaing $1,508.01/-(60%), $1,005.34/-(40%) ,TL$2513.35*2259 MMK-2,271,063/- ISSUE By Zin Moe Aung-AMISCCOP-2024-01-01098 ; 	Pooling Amt MMK  3,406,594.59 (Sr No ; HCMDDEF3H00053346, HCMDDEF3C00053356, HCMDDEF3A00053344)</t>
  </si>
  <si>
    <t>AMISCCOP-2024-01-01441</t>
  </si>
  <si>
    <t>"(ISSUE FROM COP-SINC-230228-0001) ; ""Accrued; Sale Incentive; AIK MAN AUNG; COGS FOR FEB'23 SALE; UNIT INCENTIVE USD   563.61   (FOR COP-UNT-SO-23020001; COP-GIA-23020168 (28.FEB.23) ; COP-UNT-SI-23020001  ; CUS; NAR  HTEE, DAW(13/HLAYANA(N)049370)  ;ZX210LCH-5G ; SR NO ; HCMDCDF5J00090436 ; SALE BY ;  AIK MAN AUNG  )"" TL AMT - MMK  1,757,335.98 (POOLING AMT ONLY MMK  702,934.39 ) SALE MAIN IS RESGIN "-"(ISSUE FROM COP-SINC-230228-0001) ; ""Accrued; Sale Incentive; AIK MAN AUNG; COGS FOR FEB'23 SALE; UNIT INCENTIVE USD   563.61   (FOR COP-UNT-SO-23020001; COP-GIA-23020168 (28.FEB.23) ; COP-UNT-SI-23020001  ; CUS; NAR  HTEE, DAW(13/HLAYANA(N)049370)  ;ZX210LCH-5G ; SR NO ; HCMDCDF5J00090436 ; SALE BY ;  AIK MAN AUNG  )"" TL AMT - MMK  1,757,335.98 (POOLING AMT ONLY MMK  702,934.39 ) SALE MAIN IS RESGIN "</t>
  </si>
  <si>
    <t>AMISCCOP-2024-01-01442</t>
  </si>
  <si>
    <t xml:space="preserve">AMISCCOP-2024-02-00036 ; 	Jan'24 Incentive; COP-PV-24010011; PAY FOR INCENTIVE EXPENSE CUS; KHIN MG SOE FCOP-SINC-230419-0001 COP-UNT-SI-23040001 HITACHI ZX350LCH-5G SN-HCMDCDF5V00090441, RATE-3172 SALE BY MAUGN MAUNG YIN $343.45/-(60%), $228.96/-(40%) ,TL$572.41*3172 MMK-1,089,411/- ISSUE By Zin Moe Aung-AMISCCOP-2024-02-00036 ; UNIT POOLING MMK   726,273.81 (SR NO ; 90441)
</t>
  </si>
  <si>
    <t>AMISCCOP-2024-03-00132</t>
  </si>
  <si>
    <t>COP-RV-24030002  ; Receive for cash transfer from Corporate Oct'23 to Jan'24 ; CE2 Pooling TL Amt MMK 6,062,437/- (80% Pooling MMK  4,849,950 + 20% Welfare  1,212,487 ) For CE2  Receive for cash transfer from Corporate Oct'23 to Jan'24 ; CE5 Pooling TL Amt MMK 553,187/- (80% Pooling MMK  442,549 + 20% Welfare 110,637 ) For CE5-COP-RV-24030002  ; Receive for cash transfer from Corporate Oct'23 to Jan'24 ; CE2 Pooling TL Amt MMK 6,062,437/- (80% Pooling MMK  4,849,950 + 20% Welfare  1,212,487 ) For CE2  Receive for cash transfer from Corporate Oct'23 to Jan'24 ; CE5 Pooling TL Amt MMK 553,187/- (80% Pooling MMK  442,549 + 20% Welfare 110,637 ) For CE5</t>
  </si>
  <si>
    <t>AMISCCOP-2024-03-00134</t>
  </si>
  <si>
    <t>COP-PV-24030018; Pay for CE2 Oct'23 to Jan'24 80% Pooling Amt MMK 4,849,950 ; Issue By; Moe Thazin (HR) + Pay for CE5 Oct'23 to Jan'24 80% Pooling Amt MMK 442,550; Issue By; Moe Thazin (HR) (TL MMK 5,292,500)-COP-PV-24030018; Pay for CE2 Oct'23 to Jan'24 80% Pooling Amt MMK 4,849,950 ; Issue By; Moe Thazin (HR) + Pay for CE5 Oct'23 to Jan'24 80% Pooling Amt MMK 442,550; Issue By; Moe Thazin (HR) (TL MMK 5,292,500)</t>
  </si>
  <si>
    <t>AMISCCOP-2024-03-00386</t>
  </si>
  <si>
    <t xml:space="preserve">22020001-002 Accrued Expense - Pooling-COP Acc Cleaning for Mar'24 Balance Ex Gain Loss USD  80.36-22020001-002 Accrued Expense - Pooling-COP Acc Cleaning for Mar'24 Balance Ex Gain Loss USD  80.36 </t>
  </si>
  <si>
    <t>EX GL</t>
  </si>
  <si>
    <t>AMISCCOP-2024-02-00401</t>
  </si>
  <si>
    <t xml:space="preserve">COP-PV-24020029; PAY FOR INCENTIVE EXPENSE CUS; KHIN THAN MYINT ; COP-SINC-210505-0003, COP UNT-SO-21050002 ZX210LCH-5G SN- HCMDCDF5J00090341 RATE 2486 SALE MAN NAME - MAR MAR KHAING ; SALE MAN AMT MMK  507,074 + POOLING AMT MMK  760,612  = TL MMK  1,267,686-COP-PV-24020029; PAY FOR INCENTIVE EXPENSE CUS; KHIN THAN MYINT ; COP-SINC-210505-0003, COP UNT-SO-21050002 ZX210LCH-5G SN- HCMDCDF5J00090341 RATE 2486 SALE MAN NAME - MAR MAR KHAING ; SALE MAN AMT MMK  507,074 + POOLING AMT MMK  760,612  = TL MMK  1,267,686 </t>
  </si>
  <si>
    <t>AMISCCOP-2024-02-00402</t>
  </si>
  <si>
    <t>COP-PV-24020030 ; PAY FOR INCENTIVE EXPENSE CUS; U ZAW MYINT HTOO ; COP-SINC-231227-0001, COP UNT-SO-23060001 ZX130-5G WITH BREAKER PIPING &amp; BLADE (USE MACHINE) SN JCMDAG90V00090219 RATE 3203 ; SALE MAN NAM - MAR MAR KHAING ; SALE MAN INCENTIVE MMK 736,376 + POOLING MMK 490,917 = TL MMK 1,227,294-COP-PV-24020030 ; PAY FOR INCENTIVE EXPENSE CUS; U ZAW MYINT HTOO ; COP-SINC-231227-0001, COP UNT-SO-23060001 ZX130-5G WITH BREAKER PIPING &amp; BLADE (USE MACHINE) SN JCMDAG90V00090219 RATE 3203 ; SALE MAN NAM - MAR MAR KHAING ; SALE MAN INCENTIVE MMK 736,376 + POOLING MMK 490,917 = TL MMK 1,227,294</t>
  </si>
  <si>
    <t>AMISCCOP-2024-02-00403</t>
  </si>
  <si>
    <t>COP-PV-24020031;PAY FOR INCENTIVE EXPENSE CUS; DAW SWE ; COP-SINC-231227-0001, COP UNT-SO-23060001 ZX210LCH-5G SN-HCMDCDF5C00090440 RATE 3450 SALE MAN NAME - MYO PAING OO ; SALE MAN INCENITVE MMK 1,165,265 + POOLING MMK 776,843 = TL MMK 1,942,109-COP-PV-24020031;PAY FOR INCENTIVE EXPENSE CUS; DAW SWE ; COP-SINC-231227-0001, COP UNT-SO-23060001 ZX210LCH-5G SN-HCMDCDF5C00090440 RATE 3450 SALE MAN NAME - MYO PAING OO ; SALE MAN INCENITVE MMK 1,165,265 + POOLING MMK 776,843 = TL MMK 1,942,109</t>
  </si>
  <si>
    <t>AMISCCOP-2024-02-00404</t>
  </si>
  <si>
    <t>COP-PV-24020032; PAY FOR INCENTIVE EXPENSE CUS;SAN NI AUNG (NLP) ;COP-SINC-231123-0001, COP UNT-SO-23110003 ZX210LCH-5G SN-HCMDCDF5L00090264 RATE-3460 SALE MAN NAME-MIN ZIN ;SALE INCENTIVE MMK- 973,416 + POOLING MMK- 648,944 =TL MMK- 1,622,359-COP-PV-24020032; PAY FOR INCENTIVE EXPENSE CUS;SAN NI AUNG (NLP) ;COP-SINC-231123-0001, COP UNT-SO-23110003 ZX210LCH-5G SN-HCMDCDF5L00090264 RATE-3460 SALE MAN NAME-MIN ZIN ;SALE INCENTIVE MMK- 973,416 + POOLING MMK- 648,944 =TL MMK- 1,622,359</t>
  </si>
  <si>
    <t>AMISCCOP-2024-02-00405</t>
  </si>
  <si>
    <t>COP-PV-24020033; PAY FOR INCENTIVE EXPENSE CUS;HTWAN PYAE HLYAN CO.,LTD; COP-SINC-230430-0001, COP UNT-SO-23040002 ZX210LCH-5G SN-HACMDCDF5K00090449 RATE-3183 SALE MAN NAME- SHWIN LANN AUNG; SALE MAN INCENTIVE MMK- 1,079,190 +POOING MMK- 719,460 =tL MMK- 1,798,650-COP-PV-24020033; PAY FOR INCENTIVE EXPENSE CUS;HTWAN PYAE HLYAN CO.,LTD; COP-SINC-230430-0001, COP UNT-SO-23040002 ZX210LCH-5G SN-HACMDCDF5K00090449 RATE-3183 SALE MAN NAME- SHWIN LANN AUNG; SALE MAN INCENTIVE MMK- 1,079,190 +POOING MMK- 719,460 =tL MMK- 1,798,650</t>
  </si>
  <si>
    <t>AMISCCOP-2024-02-00406</t>
  </si>
  <si>
    <t>COP-PV-24020034 ; PAY FOR INCENTIVE EXPENSE CUS;U KAR LI;COP-SINC-230425-0001, COP UNT-SO-23030005 ZX210LCH-5G SN-HCMDCDF5V00090438 RATE 3224; SALE MAN NAME- MYO PAING OO; SALE MAN INCENTIVE MMK- 1,124,060 + POOLING MMK- 749,374 =TL MMK- 1,873,434-COP-PV-24020034 ; PAY FOR INCENTIVE EXPENSE CUS;U KAR LI;COP-SINC-230425-0001, COP UNT-SO-23030005 ZX210LCH-5G SN-HCMDCDF5V00090438 RATE 3224; SALE MAN NAME- MYO PAING OO; SALE MAN INCENTIVE MMK- 1,124,060 + POOLING MMK- 749,374 =TL MMK- 1,873,434</t>
  </si>
  <si>
    <t>AMISCCOP-2024-03-00137</t>
  </si>
  <si>
    <t>COP-PV-24030044 ; PAY FOR UNIT INCENTIVE MMK  1,107,650  ; COP-SINC-230520-0001 ; COP-UNT-SO-23050001 ; ZX210LCH-5G HCMDCDF5K00090435 ; CUS; U Sut Htoi ; SALE MAN ; Myo Paing Oo ; INCENTIVE AMT USD  348.65 @3177 = MMK  1,107,674 + POOLING AMT USD  232.44 @ 3177 = MMK  738,449 ) (K PAY TRANSFER - 09401533613 Myo Paing Oo)-COP-PV-24030044 ; PAY FOR UNIT INCENTIVE MMK  1,107,650  ; COP-SINC-230520-0001 ; COP-UNT-SO-23050001 ; ZX210LCH-5G HCMDCDF5K00090435 ; CUS; U Sut Htoi ; SALE MAN ; Myo Paing Oo ; INCENTIVE AMT USD  348.65 @3177 = MMK  1,107,674 + POOLING AMT USD  232.44 @ 3177 = MMK  738,449 ) (K PAY TRANSFER - 09401533613 Myo Paing Oo)</t>
  </si>
  <si>
    <t>AMISCCOP-2024-03-00138</t>
  </si>
  <si>
    <t>COP-PV-24030048 ; PAY FOR UNIT INCENTIVE MMK- 1,097,069 ; COP-SINC-230124-0001 ; COP-UNT-SO-23010006 ; ZX210LCH-5G HCMDCDF5H00090430; CUS;U Myint Moe ;SALE MAN ;Myo Paing Oo;INCENTIVE AMT USD  347.72 @3155 =MMK  1,097,069 + POOLING AMT USD  231.82 @3155= MMK  731,379 )  (K PAY TRANSFER - 09401533613 Myo Paing Oo)-COP-PV-24030048 ; PAY FOR UNIT INCENTIVE MMK- 1,097,069 ; COP-SINC-230124-0001 ; COP-UNT-SO-23010006 ; ZX210LCH-5G HCMDCDF5H00090430; CUS;U Myint Moe ;SALE MAN ;Myo Paing Oo;INCENTIVE AMT USD  347.72 @3155 =MMK  1,097,069 + POOLING AMT USD  231.82 @3155= MMK  731,379 )  (K PAY TRANSFER - 09401533613 Myo Paing Oo)</t>
  </si>
  <si>
    <t>AMISCCOP-2024-04-00113</t>
  </si>
  <si>
    <t>COP-PV-24040015 ; PAY FOR INCENTIVE EXPENSE CUS; Daw Khin Hla Myint ; COP-SINC-240323-0002 ; COP-UNT-SO-24020001; MNK957 20462 RATE 3375 SALE MAN NAME -Naing Lin Aung ;SALE MAN INCENTIVE MMK- 380,558 + POOLING MMK- 253,706 = TL MMK- 634,264 /--COP-PV-24040015 ; PAY FOR INCENTIVE EXPENSE CUS; Daw Khin Hla Myint ; COP-SINC-240323-0002 ; COP-UNT-SO-24020001; MNK957 20462 RATE 3375 SALE MAN NAME -Naing Lin Aung ;SALE MAN INCENTIVE MMK- 380,558 + POOLING MMK- 253,706 = TL MMK- 634,264 /-</t>
  </si>
  <si>
    <t>AMISCCOP-2024-04-00114</t>
  </si>
  <si>
    <t>COP-PV-24040014; PAY FOR INCENTIVE EXPENSE CUS; U Yu Pa ;COP-SINC-240124-0001 ; COP-UNT-SO-24010004; ZX210LCH-5G (02-01-1930) RATE 3515 SALE MAN NAME - MAR MAR KAING ; SALE MAN INCENTIVE MMK- 265,228 + POOLING MMK- 176,819 = TL MMK- 442,047 /--COP-PV-24040014; PAY FOR INCENTIVE EXPENSE CUS; U Yu Pa ;COP-SINC-240124-0001 ; COP-UNT-SO-24010004; ZX210LCH-5G (02-01-1930) RATE 3515 SALE MAN NAME - MAR MAR KAING ; SALE MAN INCENTIVE MMK- 265,228 + POOLING MMK- 176,819 = TL MMK- 442,047 /-</t>
  </si>
  <si>
    <t>AMISCCOP-2024-04-00274</t>
  </si>
  <si>
    <t>ERP PV; ; COP-SINC-230314-0001 ; COP-UNT-SO-23030001 ; ZX210LCH-5G HCMDCDF5K00090418 ; POOLING ONLY MMK 737,796.48  Sale Man-Aik Man Aung Cus;U D Tue Jar-ERP PV; ; COP-SINC-230314-0001 ; COP-UNT-SO-23030001 ; ZX210LCH-5G HCMDCDF5K00090418 ; POOLING ONLY MMK 737,796.48  Sale Man-Aik Man Aung Cus;U D Tue Jar</t>
  </si>
  <si>
    <t>D TUE JAR,U</t>
  </si>
  <si>
    <t>AMISCCOP-2024-07-00033</t>
  </si>
  <si>
    <t>Receive for cash transfer from Corporate FEB'23 to MAY'24; CE2 Pooling TL Amt MMK 6,784,300/- (80% Pooling MMK  5,427,440 + 20% Welfare  1,356,860 ) For CE2  Receive for cash transfer from Corporate  FEB'23 to MAY'24 ; CE5 Pooling TL Amt MMK 1,921,187/- (80% Pooling MMK  1,536,950 + 20% Welfare 384,237 ) For CE5 ; COP-RV-24070014-Receive for cash transfer from Corporate FEB'23 to MAY'24; CE2 Pooling TL Amt MMK 6,784,300/- (80% Pooling MMK  5,427,440 + 20% Welfare  1,356,860 ) For CE2  Receive for cash transfer from Corporate  FEB'23 to MAY'24 ; CE5 Pooling TL Amt MMK 1,921,187/- (80% Pooling MMK  1,536,950 + 20% Welfare 384,237 ) For CE5 ; COP-RV-24070014</t>
  </si>
  <si>
    <t>AMISCCOP-2024-07-00036</t>
  </si>
  <si>
    <t xml:space="preserve">Pay for CE2 FEB'23 to MAY'24 80% Pooling Amt MMK 5,427,440/- ; Issue By; Moe Thazin (HR) + Pay for CE2 FEB'23 to MAY'24 80% Pooling Amt MMK 5,427,440/- ; Issue By; Moe Thazin (HR) TL AMT MMK - 6,964,390/-  ; COP-XC-24070015-Pay for CE2 FEB'23 to MAY'24 80% Pooling Amt MMK 5,427,440/- ; Issue By; Moe Thazin (HR) + Pay for CE2 FEB'23 to MAY'24 80% Pooling Amt MMK 5,427,440/- ; Issue By; Moe Thazin (HR) TL AMT MMK - 6,964,390/-  ; COP-XC-24070015 </t>
  </si>
  <si>
    <t>AMISCCOP-2024-07-00297</t>
  </si>
  <si>
    <t xml:space="preserve"> FEB'23 to MAY'24; CE2 Pooling ; POOLING AC CLEARING USD 496.27</t>
  </si>
  <si>
    <t>AMISCCOP-2024-06-00071</t>
  </si>
  <si>
    <t xml:space="preserve">Erp Pv ; COP-PV-24060027 ; Cash out for retained pooling for Feb'24 Mar'24 Unit Incentive; for ; KYAW MIN AUNG,U; ZX210LCH-5G USED ; HCMDCDF5E00090347 USE; TL incentive; USD 487.91 but sales man is resigned, so pooling only;(pooling is USD 195.16 rate 3321 = K 648,140-Erp Pv ; COP-PV-24060027 ; Cash out for retained pooling for Feb'24 Mar'24 Unit Incentive; for ; KYAW MIN AUNG,U; ZX210LCH-5G USED ; HCMDCDF5E00090347 USE; TL incentive; USD 487.91 but sales man is resigned, so pooling only;(pooling is USD 195.16 rate 3321 = K 648,140 </t>
  </si>
  <si>
    <t>KYAW MIN AUNG,U</t>
  </si>
  <si>
    <t>AMISCCOP-2024-06-00062</t>
  </si>
  <si>
    <t>COP-PV-24060012 ; COP-XC-24060010 ; Cash paid to sm for Feb'24 Mar'24 Unit incentive; (1) Cust; SANGA TANGRA,U(1/MAKANA(N)192706) ; ZX210LCH-5G ; HCMDCDF5E00090431 TL USD  582.16  rate 3384 = Ks  1,970,029 (for Sales man USD  349.30 =Ks  1,182,018 + for pooling Usd  232.86 = Ks  788,012 )-COP-PV-24060012 ; COP-XC-24060010 ; Cash paid to sm for Feb'24 Mar'24 Unit incentive; (1) Cust; SANGA TANGRA,U(1/MAKANA(N)192706) ; ZX210LCH-5G ; HCMDCDF5E00090431 TL USD  582.16  rate 3384 = Ks  1,970,029 (for Sales man USD  349.30 =Ks  1,182,018 + for pooling Usd  232.86 = Ks  788,012 )</t>
  </si>
  <si>
    <t>SANGA TANGRA,U</t>
  </si>
  <si>
    <t>AMISCCOP-2024-06-00067</t>
  </si>
  <si>
    <t>ERP PV; COP-PV-24060014 ; COP-XC-24060012 ; Cash paid to SM for Feb'24 Mar'24 Unit Incentive; Cust; SAN LWIN MAUNG,U(5/KALAWA(N)037317); ZX210LCH-5G; HCMDCDF5E00090445 ; TL incentive; USD  591.14  @ 3430  = Ks  2,027,610 (for SM USD  354.68 = Ks  1,216,566 + for Pooling USD  236.46 = Ks 811,044 )-ERP PV; COP-PV-24060014 ; COP-XC-24060012 ; Cash paid to SM for Feb'24 Mar'24 Unit Incentive; Cust; SAN LWIN MAUNG,U(5/KALAWA(N)037317); ZX210LCH-5G; HCMDCDF5E00090445 ; TL incentive; USD  591.14  @ 3430  = Ks  2,027,610 (for SM USD  354.68 = Ks  1,216,566 + for Pooling USD  236.46 = Ks 811,044 )</t>
  </si>
  <si>
    <t>SAN LWIN MAUNG,U</t>
  </si>
  <si>
    <t>AMISCCOP-2024-06-00075</t>
  </si>
  <si>
    <t>ERP PV; COP-PV-24060029  ; COP-XC-24060027 ; Cash paid to sales man for Feb'24 Mar'24 Unit Incentive; for cust; SAN NI AUNG(NLP),U(7/YATANA(N)001290); ZX210LCH-5G ; sr no; HCMDCDF5L00090457; TL inc USD  571.84 @ 3563 = Ks  2,037,466 (For SM; USD  343.10 = Ks  1,222,480 + for Pooling USD  228.74 = Ks  814,986 )-ERP PV; COP-PV-24060029  ; COP-XC-24060027 ; Cash paid to sales man for Feb'24 Mar'24 Unit Incentive; for cust; SAN NI AUNG(NLP),U(7/YATANA(N)001290); ZX210LCH-5G ; sr no; HCMDCDF5L00090457; TL inc USD  571.84 @ 3563 = Ks  2,037,466 (For SM; USD  343.10 = Ks  1,222,480 + for Pooling USD  228.74 = Ks  814,986 )</t>
  </si>
  <si>
    <t>SAN NI AUNG , U</t>
  </si>
  <si>
    <t>AMISCCOP-2024-07-00027</t>
  </si>
  <si>
    <t xml:space="preserve">Cash Received from Corp for April'24 Unit Incentive; Customer Name U Maung San Htut ; COP-JV-23080369; COP-UNT-SO-23070002; ZX55U-5A USED HCMAEB10E00056566 but sales man is resigned, so pooling only;(pooling is USD - 78.77/- rate 3460 = Ks 272,544 " ; COP-PV-24070019-Cash Received from Corp for April'24 Unit Incentive; Customer Name U Maung San Htut ; COP-JV-23080369; COP-UNT-SO-23070002; ZX55U-5A USED HCMAEB10E00056566 but sales man is resigned, so pooling only;(pooling is USD - 78.77/- rate 3460 = Ks 272,544 " ; COP-PV-24070019 </t>
  </si>
  <si>
    <t>AMISCCOP-2024-07-00023</t>
  </si>
  <si>
    <t>COP-XC-24070013 ; Cash Received from Corp for April'24 Unit Incentive; Customer Name U Ok Soe ; COP-SINC-231107-0001 ;  COP-UNT-SO-23110001; ZX210LCH-5G USED HCMDCDF5J00090291 ;  Total Incentive USD -  399.73/- ; RATE - 3636/- = TOTAL MMK -  1,453,418/-  ( (for SM USD   239.84  = Ks  872,051  + for Pooling USD   159.89  = Ks  581,367 ); COP-PV-24070017-COP-XC-24070013 ; Cash Received from Corp for April'24 Unit Incentive; Customer Name U Ok Soe ; COP-SINC-231107-0001 ;  COP-UNT-SO-23110001; ZX210LCH-5G USED HCMDCDF5J00090291 ;  Total Incentive USD -  399.73/- ; RATE - 3636/- = TOTAL MMK -  1,453,418/-  ( (for SM USD   239.84  = Ks  872,051  + for Pooling USD   159.89  = Ks  581,367 ); COP-PV-24070017</t>
  </si>
  <si>
    <t>U Ok Soe</t>
  </si>
  <si>
    <t>AMISCCOP-2024-07-00030</t>
  </si>
  <si>
    <t xml:space="preserve">Cash Received from Corp for April'24 Unit Incentive; Customer Name Customer Name U Lin Ko Ko COP-SINC-230906-0001 ; COP-UNT-SO-23080002; ZX210LCH-5G HCMDCDF5H00090444 but sales man is resigned, so pooling only;(pooling is USD -  234.51/- Rate - 3650/-   = Ks 855,962 "  ; COP-PV-24070020-Cash Received from Corp for April'24 Unit Incentive; Customer Name Customer Name U Lin Ko Ko COP-SINC-230906-0001 ; COP-UNT-SO-23080002; ZX210LCH-5G HCMDCDF5H00090444 but sales man is resigned, so pooling only;(pooling is USD -  234.51/- Rate - 3650/-   = Ks 855,962 "  ; COP-PV-24070020 </t>
  </si>
  <si>
    <t>U LIN KO KO</t>
  </si>
  <si>
    <t>AMISCCOP-2024-07-00035</t>
  </si>
  <si>
    <t xml:space="preserve">Cash Received from Corp for April'24 Unit Incentive; Customer Name Customer Name U Phone Naing &amp; Daw Win Kyi COP-SINC-240123-0003 ;  COP-UNT-SO-23120002; ZX210LCH-5G HCMDCDF5A00090442 Total Incentive USD -  593.13/- ; RATE - 3713/- = TOTAL MMK -   2,202,292 /-  (for SM USD    355.88/-  = Ks   1,321,375    + for Pooling USD    237.25/- = Ks   880,917/- ) ; COP-XC-24070016-Cash Received from Corp for April'24 Unit Incentive; Customer Name Customer Name U Phone Naing &amp; Daw Win Kyi COP-SINC-240123-0003 ;  COP-UNT-SO-23120002; ZX210LCH-5G HCMDCDF5A00090442 Total Incentive USD -  593.13/- ; RATE - 3713/- = TOTAL MMK -   2,202,292 /-  (for SM USD    355.88/-  = Ks   1,321,375    + for Pooling USD    237.25/- = Ks   880,917/- ) ; COP-XC-24070016 </t>
  </si>
  <si>
    <t>AMISCCOP-2024-11-00028</t>
  </si>
  <si>
    <t>JUN'24 TO SEP'24 POOLING AC CLEARING ; ERP NO; COP-RV-24110014 ; HQT-PV-2024-11-0143 ; Pooling ( Jun'24 to Sep'24); "Cash pay for UMG Co.Ltd Bank Pooling Amount for  Jun'24 to Sep'24  TOTAL MMK- 103,256,667 /-,CE II BU MMK  5,652,992/-" (80% Ks 4,522,394 + 20% Ks  1,130,598 )-JUN'24 TO SEP'24 POOLING AC CLEARING ; ERP NO; COP-RV-24110014 ; HQT-PV-2024-11-0143 ; Pooling ( Jun'24 to Sep'24); "Cash pay for UMG Co.Ltd Bank Pooling Amount for  Jun'24 to Sep'24  TOTAL MMK- 103,256,667 /-,CE II BU MMK  5,652,992/-" (80% Ks 4,522,394 + 20% Ks  1,130,598 )</t>
  </si>
  <si>
    <t>AMISCCOP-2024-11-00029</t>
  </si>
  <si>
    <t>JUN'24 TO SEP'24 POOLING AC CLEARING ; ERP NO; COP-PV-24110031 ; HQT-PV-2024-11-0143 ; Pooling ( Jun'24 to Sep'24); "Cash pay for UMG Co.Ltd Bank Pooling Amount for  Jun'24 to Sep'24  TOTAL MMK- 103,256,667 /-,CE II BU MMK  5,652,992/-" (80% Ks 4,522,394 + 20% Ks  1,130,598 )-JUN'24 TO SEP'24 POOLING AC CLEARING ; ERP NO; COP-PV-24110031 ; HQT-PV-2024-11-0143 ; Pooling ( Jun'24 to Sep'24); "Cash pay for UMG Co.Ltd Bank Pooling Amount for  Jun'24 to Sep'24  TOTAL MMK- 103,256,667 /-,CE II BU MMK  5,652,992/-" (80% Ks 4,522,394 + 20% Ks  1,130,598 )</t>
  </si>
  <si>
    <t>AMISCCOP-2024-11-00247</t>
  </si>
  <si>
    <t>22020001-002 Accrued Expense - Pooling-COP AC CLEARING FOR POOLING JUN'24 TO SEP'24 USD 2.07</t>
  </si>
  <si>
    <t>AMISCCOP-2024-10-00003</t>
  </si>
  <si>
    <t xml:space="preserve"> 10/14/2024</t>
  </si>
  <si>
    <t xml:space="preserve"> COP-XC-24100013 ; Cash Paid to sale man for JUN'24 &amp; JUL'24 Unit Incentive; Cust; U Yan Myint Lwin, COP-UNT-SO-23120004 ; COP-UNT-SI-24010005 ; HCMDCDF5A00090439 ; TL incentive; USD - 583.22/- ; RATE - 3865/-; MMK - 2,254,145/- ; ( SALE MAN - USD - 349.93/- ; MMK - 1,352,487/- ; POOLING USD - 233.29/- ; MMK - 901,658/- ) ; COP-PV-24100016</t>
  </si>
  <si>
    <t>AMISCCOP-2024-11-00016</t>
  </si>
  <si>
    <t>COP-XC-24110021 ; COP-PV-24110025 ; Cash paid to SM for Aug'24 Sep'24 Unit incentive; (1) Cust; Daw Jar Tan ; ZX280LC-5G ; HCMDDFF1K00410021 TL USD 793.2/- ; rate 4218 = Ks 3,345,718/- ; (for Sales man USD 475.92/- =Ks 2,007,431/- + for pooling USD 317.28/- = Ks 1,338,287/- )-COP-XC-24110021 ; COP-PV-24110025 ; Cash paid to SM for Aug'24 Sep'24 Unit incentive; (1) Cust; Daw Jar Tan ; ZX280LC-5G ; HCMDDFF1K00410021 TL USD 793.2/- ; rate 4218 = Ks 3,345,718/- ; (for Sales man USD 475.92/- =Ks 2,007,431/- + for pooling USD 317.28/- = Ks 1,338,287/- )</t>
  </si>
  <si>
    <t>JAR TAN,DAW</t>
  </si>
  <si>
    <t>AMISCCOP-2024-11-00018</t>
  </si>
  <si>
    <t>COP-XC-24110022 ; COP-PV-24110026 ; Cash paid to SM Cash Received from Corp for Aug'24 Sep'24 Unit incentive; (1) Cust; SHWE PIN LAL HLAING CO. ,LTD ; ZX210LCH-5G ; HCMDCDF5C00090446, HCMDCDF5L00090443 ; TL USD 1,147.03/- ; rate 3983 = Ks 4,568,620/- ; (for Sales man USD 688.22/- =Ks 2,741,172/- + for pooling USD 458.81/- = Ks 1,827,448/- )-COP-XC-24110022 ; COP-PV-24110026 ; Cash paid to SM Cash Received from Corp for Aug'24 Sep'24 Unit incentive; (1) Cust; SHWE PIN LAL HLAING CO. ,LTD ; ZX210LCH-5G ; HCMDCDF5C00090446, HCMDCDF5L00090443 ; TL USD 1,147.03/- ; rate 3983 = Ks 4,568,620/- ; (for Sales man USD 688.22/- =Ks 2,741,172/- + for pooling USD 458.81/- = Ks 1,827,448/- )</t>
  </si>
  <si>
    <t>SHWE PIN LAL HLAING CO. ,LTD</t>
  </si>
  <si>
    <t>AMISCCOP-2024-11-00020</t>
  </si>
  <si>
    <t>COP-XC-24110023 ; COP-PV-24110027 ; Cash paid to SM for Aug'24 Sep'24 Unit incentive; (1) Cust; SHWE PIN LAL HLAING CO. ,LTD ; ZX210LCH-5G ;HCMDDFF1V00410024, HCMDDFF1A00410025 ;  TL USD   1,437.60/- ; rate 4042 = Ks   5,810,779/- ; (for Sales man USD   862.56/- =Ks  3,486,468/- + for pooling USD   575.04/- = Ks   2,324,312/- )-COP-XC-24110023 ; COP-PV-24110027 ; Cash paid to SM for Aug'24 Sep'24 Unit incentive; (1) Cust; SHWE PIN LAL HLAING CO. ,LTD ; ZX210LCH-5G ;HCMDDFF1V00410024, HCMDDFF1A00410025 ;  TL USD   1,437.60/- ; rate 4042 = Ks   5,810,779/- ; (for Sales man USD   862.56/- =Ks  3,486,468/- + for pooling USD   575.04/- = Ks   2,324,312/- )</t>
  </si>
  <si>
    <t>AMISCCOP-2024-11-00022</t>
  </si>
  <si>
    <t>COP-XC-24110024  ; COP-PV-24110028 ; Cash paid to SM for Aug'24 Sep'24 Unit incentive; (1) Cust; SHWE PIN LAL HLAING CO. ,LTD ; ZX210LCH-5G ; HCMDCDF5C00090454,HCMDCDF5V00090455, HCMDCDF5A00090456,HCMDCDF5K00090452 ; TL USD 2,297.53/- ; rate 4379 = Ks 10,060,884/- ; (for Sales man USD 1,378.52/- =Ks 6,036,530/- + for pooling USD 919.01/- = Ks 4,024,354/- )</t>
  </si>
  <si>
    <t>Cash Issued from Corp for Nov'24 Incentive issued; EDEN ENERGY &amp; NATURAL RESOURES DEVELOPMENT CO.,LTD ; (TL Incentive; USD 2843.67 @ 4470 = Ks 12,711,204.9; SM Incentive; 60% = USD 1706.2 = Ks 7,626,723 ; Pooling 40% USD 1137.47 = Ks 5,084,482)-Pooling</t>
  </si>
  <si>
    <t>Nov'24 Unit incentive paid to sales man;HQT-PV-2025-01-0251 ; Customer; Nothern Star Gems &amp; Jewellery Co.Ltd; Saleman Name ; Mar Mar Khaing TL Incentive; Ks 3,937,009 ; Sales Man Ks 1,574,803.6 ; Pooling Ks 2,362,205.4 (maintain incentive; is usd  1,676.20 vs actul isued is usd  1,676.75</t>
  </si>
  <si>
    <t>Unit incentive paid to sales man  for cust; U Man Nyunt; Sales by; Naing Lin Aung; TL incentive; 2,481,510 = Sales man ; Ks 1,488,906 + pooling; ks 992,604 ) HQT-PV-2025-01-0251; Maintain incentive ; usd  591.54   vs act issued usd  533.65  = differ 57.89</t>
  </si>
  <si>
    <t>22020002-002 Accrued Expense - Incentive-COP</t>
  </si>
  <si>
    <t>AMISCCOP-2023-09-00457</t>
  </si>
  <si>
    <t>COP-JV-23090464; "(ISSUE FROM 1772481) ; COGS FOR JAN'18 SALES ; AR 220022831/ POWER FIVE STAR CO.,LTD/ HITACHIZX210LCH-5G/ HCMDCD93T00303729, HCMDCD93T00304976, HCM "-COP-JV-23090464; "(ISSUE FROM 1772481) ; COGS FOR JAN'18 SALES ; AR 220022831/ POWER FIVE STAR CO.,LTD/ HITACHIZX210LCH-5G/ HCMDCD93T00303729, HCMDCD93T00304976, HCM "</t>
  </si>
  <si>
    <t>AMISCCOP-2023-12-00024</t>
  </si>
  <si>
    <t>CS_MMK_COP-2023-09-00118 ; UBG-COP-2023-10-00002-Pay for broker fee Cus; U Maung San Htut COP-UNT-SO- 2023-07- 0002 Hitachi ZX55U-5U SN- 56566 Sale by- Aik Man Aung broker name-Daw Rain Naine 4/Ma Ta Na (N)033634 ph 09-444208669 MMK-1,572,500/-Issue by-Zin Moe Aung (Actual Kpay transfer Daw Rain Naing 09-444208669)- CS_MMK_COP-2023-09-00118 ;  	UBG-COP-2023-10-00002-Pay for broker fee Cus; U Maung San Htut COP-UNT-SO- 2023-07- 0002 Hitachi ZX55U-5U SN- 56566 Sale by- Aik Man Aung broker name-Daw Rain Naine 4/Ma Ta Na (N)033634 ph 09-444208669 MMK-1,572,500/-Issue by-Zin Moe Aung (Actual Kpay transfer Daw Rain Naing 09-444208669)</t>
  </si>
  <si>
    <t>AMISCCOP-2023-12-00031</t>
  </si>
  <si>
    <t xml:space="preserve">EX GAIN LOSS USD  50.71 (FOR AMISCCOP-2023-08-00001 VS AMISCCOP-2023-12-00024)-EX GAIN LOSS USD  50.71 (FOR AMISCCOP-2023-08-00001 VS AMISCCOP-2023-12-00024) </t>
  </si>
  <si>
    <t>AMISCCOP-2023-12-00034</t>
  </si>
  <si>
    <t>COP-JV-23090240 ; "COGS FOR SEP'23 SALE ; UNIT BROKER FEES MMK 5,000,000 @  3,670  = USD  817.44  (FOR COP-UNT-SO-23080002 ; COP-GIA-23090008 (6.Sep.23) ; COP-UNT-SI-23090001  ; CUS;  LIN KO KO,U ; ZX210LCH-5G ; SR NO ; HCMDCDF5H00090444 ; SALE BY ;  Maung Maung Yin ) *Broker fee-30 Lakh (upon delivery) *Broker Name-U Khin Mg Soe *Phone No-09 790224827 *NRC No-5/Wa Tha Na(N)043970 *Address- Zaythit (3), Wuntho township, Kawlin District, Sagaing Region"-COP-JV-23090240 ; "COGS FOR SEP'23 SALE ; UNIT BROKER FEES MMK 5,000,000 @  3,670  = USD  817.44  (FOR COP-UNT-SO-23080002 ; COP-GIA-23090008 (6.Sep.23) ; COP-UNT-SI-23090001  ; CUS;  LIN KO KO,U ; ZX210LCH-5G ; SR NO ; HCMDCDF5H00090444 ; SALE BY ;  Maung Maung Yin ) *Broker fee-30 Lakh (upon delivery) *Broker Name-U Khin Mg Soe *Phone No-09 790224827 *NRC No-5/Wa Tha Na(N)043970 *Address- Zaythit (3), Wuntho township, Kawlin District, Sagaing Region"</t>
  </si>
  <si>
    <t>AMISCCOP-2023-12-00035</t>
  </si>
  <si>
    <t>COP-JV-23090248 ; COGS FOR SEP'23 SALE ; UNIT SALE HEAD INCENTIVE USD  43.97  (FOR COP-UNT-SO-23080002 ; COP-GIA-23090008 (6.Sep.23) ; COP-UNT-SI-23090001  ; CUS;  LIN KO KO,U ; ZX210LCH-5G ; SR NO ; HCMDCDF5H00090444 ; SALE BY ;  Maung Maung Yin )-COP-JV-23090248 ; COGS FOR SEP'23 SALE ; UNIT SALE HEAD INCENTIVE USD  43.97  (FOR COP-UNT-SO-23080002 ; COP-GIA-23090008 (6.Sep.23) ; COP-UNT-SI-23090001  ; CUS;  LIN KO KO,U ; ZX210LCH-5G ; SR NO ; HCMDCDF5H00090444 ; SALE BY ;  Maung Maung Yin )</t>
  </si>
  <si>
    <t>AMISCCOP-2023-12-00036</t>
  </si>
  <si>
    <t>COP-SINC-230906-0001 ; "Accrued; Sale Incentive; Maung Maung Yin; COGS FOR SEP'23 SALE ; UNIT INCENTIVE PAY TO MAUNG MAUNG YIN USD  586.27  (FOR COP-UNT-SO-23080002 ; COP-GIA-23090008 (6.Sep.23) ; COP-UNT-SI-23090001  ; CUS;  LIN KO KO,U ; ZX210LCH-5G ; SR NO ; HCMDCDF5H00090444 ; SALE BY ;  Maung Maung Yin )"-COP-SINC-230906-0001 ; "Accrued; Sale Incentive; Maung Maung Yin; COGS FOR SEP'23 SALE ; UNIT INCENTIVE PAY TO MAUNG MAUNG YIN USD  586.27  (FOR COP-UNT-SO-23080002 ; COP-GIA-23090008 (6.Sep.23) ; COP-UNT-SI-23090001  ; CUS;  LIN KO KO,U ; ZX210LCH-5G ; SR NO ; HCMDCDF5H00090444 ; SALE BY ;  Maung Maung Yin )"</t>
  </si>
  <si>
    <t>AMISCCOP-2023-12-00037</t>
  </si>
  <si>
    <t>COP-JV-23090387 ; "COGS FOR SEP'23 SALE ; BROKER FEES USD 1,000 (FOR COP-UNT-SO-23080001 ; COP-GIA-23090079 (29-Sep-23) ; COP-UNT-SI-23090002 ; CUS;  U MAN NYUNT ; ZX210LCH-5G ; SR NO ; HCMDCDF5T00090450 ; SALE BY ;  Naing Lin Aung  (MDY)) *Broker Fee- $1,000 upon delivery *Broker Name - U Win Min Thant(Ph no- 09777724153 *Address - Mandalay"-COP-JV-23090387 ; "COGS FOR SEP'23 SALE ; BROKER FEES USD 1,000 (FOR COP-UNT-SO-23080001 ; COP-GIA-23090079 (29-Sep-23) ; COP-UNT-SI-23090002 ; CUS;  U MAN NYUNT ; ZX210LCH-5G ; SR NO ; HCMDCDF5T00090450 ; SALE BY ;  Naing Lin Aung  (MDY)) *Broker Fee- $1,000 upon delivery *Broker Name - U Win Min Thant(Ph no- 09777724153 *Address - Mandalay"</t>
  </si>
  <si>
    <t>AMISCCOP-2023-12-00038</t>
  </si>
  <si>
    <t>COP-JV-23090396 ; "COGS FOR SEP'23 SALE; UNIT SALE HEAD INCENTIVE MAINTAIN ACCRUED OTHER ACC USD  44.37  (FOR COP-UNT-SO-23080001 ; COP-GIA-23090079 (29-Sep-23) ; COP-UNT-SI-23090002 ; CUS;  U MAN NYUNT ; ZX210LCH-5G ; SR NO ; HCMDCDF5T00090450 ; SALE BY ;  Naing Lin Aung  (MDY))"-COP-JV-23090396 ; "COGS FOR SEP'23 SALE; UNIT SALE HEAD INCENTIVE MAINTAIN ACCRUED OTHER ACC USD  44.37  (FOR COP-UNT-SO-23080001 ; COP-GIA-23090079 (29-Sep-23) ; COP-UNT-SI-23090002 ; CUS;  U MAN NYUNT ; ZX210LCH-5G ; SR NO ; HCMDCDF5T00090450 ; SALE BY ;  Naing Lin Aung  (MDY))"</t>
  </si>
  <si>
    <t>AMISCCOP-2023-12-00039</t>
  </si>
  <si>
    <t>COP-SINC-230929-0001 ; "Accrued; Sale Incentive; Naing Lin Aung; COGS FOR SEP'23 SALE ; UNIT INCENTIVE USD  591.54  (FOR COP-UNT-SO-23080001 ; COP-GIA-23090079 (29-Sep-23) ; COP-UNT-SI-23090002 ; CUS;  U MAN NYUNT ; ZX210LCH-5G ; SR NO ; HCMDCDF5T00090450 ; SALE BY ;  Naing Lin Aung  (MDY))"-COP-SINC-230929-0001 ; "Accrued; Sale Incentive; Naing Lin Aung; COGS FOR SEP'23 SALE ; UNIT INCENTIVE USD  591.54  (FOR COP-UNT-SO-23080001 ; COP-GIA-23090079 (29-Sep-23) ; COP-UNT-SI-23090002 ; CUS;  U MAN NYUNT ; ZX210LCH-5G ; SR NO ; HCMDCDF5T00090450 ; SALE BY ;  Naing Lin Aung  (MDY))"</t>
  </si>
  <si>
    <t>AMISCCOP-2024-01-00138</t>
  </si>
  <si>
    <t xml:space="preserve">COP-JV-23100242 ; "UNIT COMMISSION PAY TO MKN BR USD  3,293.22   (FOR COP-UNT-SO-23050003 ; COP-GIA-23050101 (19-May-23) ; COP-UNT-SI-23050002  ; Cus; ZIN MIN AUNG,U ; ZX280LC-5G ; SR NO ; HCMDDFF1J00410022 ; SALE BY ;  SOE THIHA  ) (ISSUE FROM COP-JV-23050391 )" USD 3,293.22-COP-JV-23100242 ; "UNIT COMMISSION PAY TO MKN BR USD  3,293.22   (FOR COP-UNT-SO-23050003 ; COP-GIA-23050101 (19-May-23) ; COP-UNT-SI-23050002  ; Cus; ZIN MIN AUNG,U ; ZX280LC-5G ; SR NO ; HCMDDFF1J00410022 ; SALE BY ;  SOE THIHA  ) (ISSUE FROM COP-JV-23050391 )" USD 3,293.22 </t>
  </si>
  <si>
    <t>MKN</t>
  </si>
  <si>
    <t>AMISCCOP-2024-01-00248</t>
  </si>
  <si>
    <t>COP-RV-23100006; COP-PRT-SO-23050009 ; COP-GIA-23050149 (20.May.23) ; COP-PRT-SI-23050112 ; CPO-COP-REM-2023-05-0002, Airman, PDS655S, For REM STOCK ; TL MMK 49,664,804.23 (ISSUE FROM COP-RV-23050310 )-COP-RV-23100006; COP-PRT-SO-23050009 ; COP-GIA-23050149 (20.May.23) ; COP-PRT-SI-23050112 ; CPO-COP-REM-2023-05-0002, Airman, PDS655S, For REM STOCK ; TL MMK 49,664,804.23 (ISSUE FROM COP-RV-23050310 )</t>
  </si>
  <si>
    <t>REM</t>
  </si>
  <si>
    <t>AMISCCOP-2023-10-00605</t>
  </si>
  <si>
    <t xml:space="preserve">CS_MMK_COP-2023-10-00105 Wrong Account Transaction for Reserval UBG-COP-2024-01-00001-Pay for broker fee Cus; U Man Nyunt COP-UNT-SO- 2023-08- 0001 Hitachi ZX210LCH-5G SN- 90450 Sale by- Naing Lin Aung broker name- U Win Min Thant 5/Ta Sa Na (N)041896 ph 09-777724153 USD 1000*3280 MMK-3,280,000/-Issue by-Thadar Min Thu (Actual Kpay transfer U Win Min Thant 09-777724153 ) USD 967.55- CS_MMK_COP-2023-10-00105 Wrong Account Transaction for Reserval UBG-COP-2024-01-00001-Pay for broker fee Cus; U Man Nyunt COP-UNT-SO- 2023-08- 0001 Hitachi ZX210LCH-5G SN- 90450 Sale by- Naing Lin Aung broker name- U Win Min Thant 5/Ta Sa Na (N)041896 ph 09-777724153 USD 1000*3280 MMK-3,280,000/-Issue by-Thadar Min Thu (Actual Kpay transfer U Win Min Thant 09-777724153 ) USD 967.55 </t>
  </si>
  <si>
    <t>AMISCCOP-2024-01-00325</t>
  </si>
  <si>
    <t xml:space="preserve">AMISCCOP-2023-12-00037 VS AMISCCOP-2023-10-00605 EX RATE DIFF USD  35.29-AMISCCOP-2023-12-00037 VS AMISCCOP-2023-10-00605 EX RATE DIFF USD  35.29 </t>
  </si>
  <si>
    <t>AMISCCOP-2024-01-00326</t>
  </si>
  <si>
    <t xml:space="preserve">AMISCCOP-2023-12-00034 VS AMISCCOP-2023-10-00606 EX RATE DIFF USD  67.52-AMISCCOP-2023-12-00034 VS AMISCCOP-2023-10-00606 EX RATE DIFF USD  67.52 </t>
  </si>
  <si>
    <t>AMISCCOP-2024-01-00327</t>
  </si>
  <si>
    <t xml:space="preserve">AMISCCOP-2023-08-00001 VS AMISCCOP-2024-01-00248 EX RATE DIFF USD  2,734.54-AMISCCOP-2023-08-00001 VS AMISCCOP-2024-01-00248 EX RATE DIFF USD  2,734.54 </t>
  </si>
  <si>
    <t>AMISCCOP-2024-01-00414</t>
  </si>
  <si>
    <t xml:space="preserve">2023-11-11	COP-JV-23110305	"(ISSUE FROM COP-SINC-230109-0001) ; MKN-PV-2023-11-0018 ; Pay to Sale Man Incentive for Unit Sale Man Incentive for Aug'2023 Cus U Hnwar Si Phoo , CE-2 BU , # Sr No 90420 of Min Zaw Htwe saleman = 1,058,426 ks/pooling =705,637ks  Total Amount =1764063  ks Accrued; Sale Incentive; Min Zaw Htwe;  (FOR MKN-BSO-UNT-2023-01-0001 ; COP-GIA-23010021 (9-Jan-23) ; COP-UNT-SI-23010087 ; CUS ; HNWAR SI PHOO,U ; ZX210LCH-5G ; SR NO ; HCMDCDF5P00090420 ; SALE BY ;  Min Zaw Htwe )" USD 528.16-2023-11-11	COP-JV-23110305	"(ISSUE FROM COP-SINC-230109-0001) ; MKN-PV-2023-11-0018 ; Pay to Sale Man Incentive for Unit Sale Man Incentive for Aug'2023 Cus U Hnwar Si Phoo , CE-2 BU , # Sr No 90420 of Min Zaw Htwe saleman = 1,058,426 ks/pooling =705,637ks  Total Amount =1764063  ks Accrued; Sale Incentive; Min Zaw Htwe;  (FOR MKN-BSO-UNT-2023-01-0001 ; COP-GIA-23010021 (9-Jan-23) ; COP-UNT-SI-23010087 ; CUS ; HNWAR SI PHOO,U ; ZX210LCH-5G ; SR NO ; HCMDCDF5P00090420 ; SALE BY ;  Min Zaw Htwe )" USD 528.16 </t>
  </si>
  <si>
    <t>AMISCCOP-2024-01-00419</t>
  </si>
  <si>
    <t>2023-11-30	COP-JV-23110246	"UNIT COMMISSION PAY TO MKN BR USD  3,293.22  (FOR COP-UNT-SO-23050004 ; COP-GIA-23050102 (19-May-23) ; COP-UNT-SI-23050003  ; CUS; ZIN MIN AUNG,U ; ZX280LC-5G ;SR NO ; HCMDDFF1C00410023 ;SALE BY ;  Myo Paing Oo ) (ISSUE FROM COP-JV-23050401)"-2023-11-30	COP-JV-23110246	"UNIT COMMISSION PAY TO MKN BR USD  3,293.22  (FOR COP-UNT-SO-23050004 ; COP-GIA-23050102 (19-May-23) ; COP-UNT-SI-23050003  ; CUS; ZIN MIN AUNG,U ; ZX280LC-5G ;SR NO ; HCMDDFF1C00410023 ;SALE BY ;  Myo Paing Oo ) (ISSUE FROM COP-JV-23050401)"</t>
  </si>
  <si>
    <t>AMISCCOP-2024-01-00461</t>
  </si>
  <si>
    <t>2023-11-14	COP-JV-23110295	"YGN-PV-2023-11-0008 ; INCENTIVE FOR COP BU FOR AUG'23 (UNIT) INCENTIVE (40%) USD - 349.32/- RATE - 2985.91/- MMK -1,043,038/- , POOLING (60%) USD- 232.88/- RATE - 2785.91/- MMK - 695,381/- TOTAL MMK - 1,738,419/- COP-SINC-230117-0001 ; Accrued; Sale Incentive; Pyae Phyo Aung-7; (FOR COP-UNT-SO-23010001 ; COP-GIA-23010078 (17-Jan-23) ; COP-UNT-SI-23010092  ; CUS ; LA PAN,U ; ZX210LCH-5G ; SR NO ; HCMDCDF5J00090419 ; SALE BY ;  Pyae Phyo Aung-7 )"-2023-11-14	COP-JV-23110295	"YGN-PV-2023-11-0008 ; INCENTIVE FOR COP BU FOR AUG'23 (UNIT) INCENTIVE (40%) USD - 349.32/- RATE - 2985.91/- MMK -1,043,038/- , POOLING (60%) USD- 232.88/- RATE - 2785.91/- MMK - 695,381/- TOTAL MMK - 1,738,419/- COP-SINC-230117-0001 ; Accrued; Sale Incentive; Pyae Phyo Aung-7; (FOR COP-UNT-SO-23010001 ; COP-GIA-23010078 (17-Jan-23) ; COP-UNT-SI-23010092  ; CUS ; LA PAN,U ; ZX210LCH-5G ; SR NO ; HCMDCDF5J00090419 ; SALE BY ;  Pyae Phyo Aung-7 )"</t>
  </si>
  <si>
    <t>AMISCCOP-2024-01-00579</t>
  </si>
  <si>
    <t>2023-11-07 COP-JV-23110231 "COGS FOR NOV'23 SALE ; UNIT BROKER FEES USD  1,000 (FOR COP-UNT-SO-23110001 ; COP-GIA-23110009 (7.Nov.23) ; COP-UNT-SI-23110001 ; CUS ; OK SOE,U ; ZX210LCH-5G USED ; SR NO ; HCMDCDF5J00090291 USE ;  Zin Thi Han (Zin Thi Han) ) *Broker Fee -USD 1000(upon Delivery) *Broker Name - U Hein Min Thant (NRC-5/MAMA(N) 069305-Ph no-09-779202823 Address -Dine Won Queen,Mandalay Quarter,Mawlamyaing Township."-2023-11-07 COP-JV-23110231 "COGS FOR NOV'23 SALE ; UNIT BROKER FEES USD  1,000 (FOR COP-UNT-SO-23110001 ; COP-GIA-23110009 (7.Nov.23) ; COP-UNT-SI-23110001 ; CUS ; OK SOE,U ; ZX210LCH-5G USED ; SR NO ; HCMDCDF5J00090291 USE ;  Zin Thi Han (Zin Thi Han) ) *Broker Fee -USD 1000(upon Delivery) *Broker Name - U Hein Min Thant (NRC-5/MAMA(N) 069305-Ph no-09-779202823 Address -Dine Won Queen,Mandalay Quarter,Mawlamyaing Township."</t>
  </si>
  <si>
    <t>AMISCCOP-2024-01-00580</t>
  </si>
  <si>
    <t>2023-11-07 COP-SINC-231107-0001 UNIT INCENTIVE USD 399.73 (FOR COP-UNT-SO-23110001 ; COP-GIA-23110009 (7.Nov.23) ; COP-UNT-SI-23110001 ; CUS ; OK SOE,U ; ZX210LCH-5G USED ; SR NO ; HCMDCDF5J00090291 USE ;  Zin Thi Han (Zin Thi Han) )-2023-11-07 COP-SINC-231107-0001 UNIT INCENTIVE USD 399.73 (FOR COP-UNT-SO-23110001 ; COP-GIA-23110009 (7.Nov.23) ; COP-UNT-SI-23110001 ; CUS ; OK SOE,U ; ZX210LCH-5G USED ; SR NO ; HCMDCDF5J00090291 USE ;  Zin Thi Han (Zin Thi Han) )</t>
  </si>
  <si>
    <t>AMISCCOP-2024-01-00581</t>
  </si>
  <si>
    <t>2023-11-11 COP-JV-23110306 "(ISSUE FROM COP-JV-23010469) ; SALE HEAD INCENTIVE NOT PAY USD  46.57 ""COGS FOR JAN'23 SALE ; MAINTAIN ACCRUED OTHER ACC FOR UNIT SALE HEAD INCENTIVE USD  46.57  (FOR MKN-BSO-UNT-2023-01-0001 ; COP-GIA-23010021 (9-Jan-23) ; COP-UNT-SI-23010087 ; CUS ; HNWAR SI PHOO,U ; ZX210LCH-5G ; SR NO ; HCMDCDF5P00090420 ; SALE BY ;  Min Zaw Htwe )"""-2023-11-11 COP-JV-23110306 "(ISSUE FROM COP-JV-23010469) ; SALE HEAD INCENTIVE NOT PAY USD  46.57 ""COGS FOR JAN'23 SALE ; MAINTAIN ACCRUED OTHER ACC FOR UNIT SALE HEAD INCENTIVE USD  46.57  (FOR MKN-BSO-UNT-2023-01-0001 ; COP-GIA-23010021 (9-Jan-23) ; COP-UNT-SI-23010087 ; CUS ; HNWAR SI PHOO,U ; ZX210LCH-5G ; SR NO ; HCMDCDF5P00090420 ; SALE BY ;  Min Zaw Htwe )"""</t>
  </si>
  <si>
    <t>AMISCCOP-2024-01-00582</t>
  </si>
  <si>
    <t>2023-11-14 COP-JV-23110296 (ISSUE FROM COP-JV-23010473) ; SALE HEAD NOT PAY THIS INCENTIVE  MAINTAIN ACCRUED OTHER FOR UNIT SALE HEAD INCENTIVE USD  46.57  (FOR COP-UNT-SO-23010001 ; COP-GIA-23010078 (17-Jan-23) ; COP-UNT-SI-23010092  ; CUS ; LA PAN,U ; ZX210LCH-5G ; SR NO ; HCMDCDF5J00090419 ; SALE BY ;  Pyae Phyo Aung-7 )-2023-11-14 COP-JV-23110296 (ISSUE FROM COP-JV-23010473) ; SALE HEAD NOT PAY THIS INCENTIVE  MAINTAIN ACCRUED OTHER FOR UNIT SALE HEAD INCENTIVE USD  46.57  (FOR COP-UNT-SO-23010001 ; COP-GIA-23010078 (17-Jan-23) ; COP-UNT-SI-23010092  ; CUS ; LA PAN,U ; ZX210LCH-5G ; SR NO ; HCMDCDF5J00090419 ; SALE BY ;  Pyae Phyo Aung-7 )</t>
  </si>
  <si>
    <t>AMISCCOP-2024-01-00584</t>
  </si>
  <si>
    <t>2023-11-23 COP-SINC-231123-0001 UNIT INCENTIVE USD  468.89  (FOR COP-UNT-SO-23110003 ; COP-GIA-23110084 (23-Nov-23) ; COP-UNT-SI-23110002  ; CUS; SAN NI AUNG(NLP),U(7/YATANA(N)001290) ; ZX210LCH-5G USED ; HCMDCDF5L00090264 USE  ; SALE BY ;  Min Zin (Min Zin)  )-2023-11-23 COP-SINC-231123-0001 UNIT INCENTIVE USD  468.89  (FOR COP-UNT-SO-23110003 ; COP-GIA-23110084 (23-Nov-23) ; COP-UNT-SI-23110002  ; CUS; SAN NI AUNG(NLP),U(7/YATANA(N)001290) ; ZX210LCH-5G USED ; HCMDCDF5L00090264 USE  ; SALE BY ;  Min Zin (Min Zin)  )</t>
  </si>
  <si>
    <t>CS_MMK_COP-2023-11-00056</t>
  </si>
  <si>
    <t>EX-COP-2024-01-00034-Pay for broker fee Cus; U O K Soe  COP-UNT-SO- 2023-11- 0001 Hitachi ZX210LCH-5G SN- 90291 Sale by-Zin Thi Han broker name-U Hein Min Thant 5/Ma Ma Na (N)069305 ph 09-779202823 USD-1000*3310 MMK-3,310,000/-Issue by-Zin Moe Aung (Actual  Kpay transfer U Hein Min Thant 09-779202823)</t>
  </si>
  <si>
    <t>CS_MMK_COP-2023-11-00072</t>
  </si>
  <si>
    <t>UBG-COP-2024-01-00006-PAY FOR INCENTIVE EXPENSE CUS; U WIN MYINT (2) FOR COP-SINC-230109-0001, MKN-BSO-UNT-2023-01-0001, ZX210LCH-5G HCMDCDF5P00090420   SALE BY MAUNG MAUNG YIN $345.89/-(60%), $230.59/-(40%) ,TL$576.48*3075 MMK-1,063,606/- ISSUE By Zin Moe Aung</t>
  </si>
  <si>
    <t>CS_MMK_COP-2023-11-00074</t>
  </si>
  <si>
    <t>UBG-COP-2024-01-00007-PAY FOR INCENTIVE EXPENSE CUS;U SAN LWIN FOR COP-SINC-2303013-0001, COP-UNT-SI-23030002, ZX210LCH-5G HCMDCDF5C00090348-Use SALE BY WIN PAING  $249.88/-(60%), $166.58/-(40%) ,TL$416.46*3107 MMK-776,364/- ISSUE By Zin Moe Aung</t>
  </si>
  <si>
    <t>CS_MMK_COP-2023-11-00076</t>
  </si>
  <si>
    <t>UBG-COP-2024-01-00008-PAY FOR SALE HEAD INCENTIVE TO ZIN THI HAN USD-43.24*3075 MMK132,963/- ; FOR COP-SINC-2301028-0001, COP-UNT-SO-23010005 ; CUS; WIN MYINT (2)U ; ZX210LCH-5G ; SR NO ; 90432; SALE BY ; MAUNG MAUNG YIN</t>
  </si>
  <si>
    <t>AMISCCOP-2024-01-00689</t>
  </si>
  <si>
    <t>COP-XC-23110016 ; PAY FOR INCENTIVE EXPENSE CUS; U WIN MYINT (2) FOR COP-SINC-230109-0001, MKN-BSO-UNT-2023-01-0001, ZX210LCH-5G HCMDCDF5P00090420   SALE BY MAUNG MAUNG YIN $345.89/-(60%), $230.59/-(40%) ,TL$576.48*3075 MMK-1,063,606/- ISSUE ByZin Moe Aung (Pooling Amt MMK 709,070)-COP-XC-23110016 ; PAY FOR INCENTIVE EXPENSE CUS; U WIN MYINT (2) FOR COP-SINC-230109-0001, MKN-BSO-UNT-2023-01-0001, ZX210LCH-5G HCMDCDF5P00090420   SALE BY MAUNG MAUNG YIN $345.89/-(60%), $230.59/-(40%) ,TL$576.48*3075 MMK-1,063,606/- ISSUE ByZin Moe Aung (Pooling Amt MMK 709,070)</t>
  </si>
  <si>
    <t>AMISCCOP-2024-01-00693</t>
  </si>
  <si>
    <t>2023-11-13 COP-XC-23110017 PAY FOR INCENTIVE EXPENSE CUS;U SAN LWIN FOR COP-SINC-2303013-0001, COP-UNT-SI-23030002, ZX210LCH-5G HCMDCDF5C00090348-Use SALE BY WIN PAING  $249.88/-(60%), $166.58/-(40%) ,TL$416.46*3107 MMK-776,364/- ISSUE By Zin Moe Aung (Pooling Amt MMK 517,564)-2023-11-13 COP-XC-23110017 PAY FOR INCENTIVE EXPENSE CUS;U SAN LWIN FOR COP-SINC-2303013-0001, COP-UNT-SI-23030002, ZX210LCH-5G HCMDCDF5C00090348-Use SALE BY WIN PAING  $249.88/-(60%), $166.58/-(40%) ,TL$416.46*3107 MMK-776,364/- ISSUE By Zin Moe Aung (Pooling Amt MMK 517,564)</t>
  </si>
  <si>
    <t>AMISCCOP-2024-01-00697</t>
  </si>
  <si>
    <t>EX GAIN LOSS USD 145.71 22020002-002 Accrued Expense - Incentive-COP CLEAING-EX GAIN LOSS USD 145.71 22020002-002 Accrued Expense - Incentive-COP CLEAING</t>
  </si>
  <si>
    <t>AMISCCOP-2024-01-01027</t>
  </si>
  <si>
    <t xml:space="preserve">COP-JV-23120341 ; COP-SINC-231227-0001 ; COGS FOR DEC'23 SALE ; UNIT INCENTIVE PAY TO SALEMAN USD 383.17 ; (FOR COP-UNT-SO-23060001 ; COP-GIA-23120082 (27-Dec-23) ; COPUNT- SI-23120001 ; CUS; ZAW MYINT HTOO,U ; ZX130-5G WITH BREAKER PIPING &amp; BLADE (USED MACHINE) ; SR NO ; HCMDAG90V00090219 USE ; Mar Mar Khaing (KEY ACC))  USD  383.17-COP-JV-23120341 ; COP-SINC-231227-0001 ; COGS FOR DEC'23 SALE ; UNIT INCENTIVE PAY TO SALEMAN USD 383.17 ; (FOR COP-UNT-SO-23060001 ; COP-GIA-23120082 (27-Dec-23) ; COPUNT- SI-23120001 ; CUS; ZAW MYINT HTOO,U ; ZX130-5G WITH BREAKER PIPING &amp; BLADE (USED MACHINE) ; SR NO ; HCMDAG90V00090219 USE ; Mar Mar Khaing (KEY ACC))  USD  	383.17 	</t>
  </si>
  <si>
    <t>AMISCCOP-2024-01-01098</t>
  </si>
  <si>
    <t>Jan'24 Unit Incentive; COP-PV-24010009; PAY FOR INCENTIVE EXPENSE CUS; MYANMAR YUYI FOR COP-SINC-211229-0001 COP-UNT-SO-21120001 HITACHI ZX350LCH-5G SN-HCMDDEF3H00053346, HCMDDEF3C00053356, HCMDDEF3A00053344 RATE- 2259 SALE BY Mar Mar Khaing $1,508.01/-(60%), $1,005.34/-(40%) ,TL$2513.35*2259 MMK-2,271,063/- ISSUE By Zin Moe Aung-Jan'24 Unit Incentive; COP-PV-24010009; PAY FOR INCENTIVE EXPENSE CUS; MYANMAR YUYI FOR COP-SINC-211229-0001 COP-UNT-SO-21120001 HITACHI ZX350LCH-5G SN-HCMDDEF3H00053346, HCMDDEF3C00053356, HCMDDEF3A00053344 RATE- 2259 SALE BY Mar Mar Khaing $1,508.01/-(60%), $1,005.34/-(40%) ,TL$2513.35*2259 MMK-2,271,063/- ISSUE By Zin Moe Aung</t>
  </si>
  <si>
    <t>AMISCCOP-2024-02-00036</t>
  </si>
  <si>
    <t>Jan'24 Incentive; COP-PV-24010011; PAY FOR INCENTIVE EXPENSE CUS; KHIN MG SOE  FCOP-SINC-230419-0001 COP-UNT-SI-23040001 HITACHI ZX350LCH-5G SN-HCMDCDF5V00090441,  RATE-3172 SALE BY MAUGN MAUNG YIN  $343.45/-(60%), $228.96/-(40%) ,TL$572.41*3172 MMK-1,089,411/- ISSUE By Zin Moe Aung-Jan'24 Unit Incentive; COP-PV-24010009; PAY FOR INCENTIVE EXPENSE CUS; MYANMAR YUYI FOR COP-SINC-211229-0001 COP-UNT-SO-21120001 HITACHI ZX350LCH-5G SN-HCMDDEF3H00053346, HCMDDEF3C00053356, HCMDDEF3A00053344 RATE- 2259 SALE BY Mar Mar Khaing $1,508.01/-(60%), $1,005.34/-(40%) ,TL$2513.35*2259 MMK-2,271,063/- ISSUE By Zin Moe Aung</t>
  </si>
  <si>
    <t>AMISCCOP-2024-01-01421</t>
  </si>
  <si>
    <t>COP-SINC-240103-0001 ; COGS FOR JAN'24 SALE ; UNIT INCENTIVE PAY TO SALEMAN USD  562.93  (FOR COP-UNT-SO-24010001  ; COP-GIA-24010032  (3-Jan-24) ; COP-UNT-SI-24010001  ; CUS; SWE ,DAW ; ZX210LCH-5G ; SR NO ; HCMDCDF5C00090440  ; SALE BY ;  Myo Paing Oo  (MKN)) *MC SP USD  150,476.19 - (IL7DUTY MMK 20,535,295 @  3,460 = USD  5,935.06 + BROKER FEES USD  1,000 + FOC USD 2,571.33 + WL CHGS ;  237.00 )*-COP-SINC-240103-0001 ; COGS FOR JAN'24 SALE ; UNIT INCENTIVE PAY TO SALEMAN USD  562.93  (FOR COP-UNT-SO-24010001  ; COP-GIA-24010032  (3-Jan-24) ; COP-UNT-SI-24010001  ; CUS; SWE ,DAW ; ZX210LCH-5G ; SR NO ; HCMDCDF5C00090440  ; SALE BY ;  Myo Paing Oo  (MKN)) *MC SP USD  150,476.19 - (IL7DUTY MMK 20,535,295 @  3,460 = USD  5,935.06 + BROKER FEES USD  1,000 + FOC USD 2,571.33 + WL CHGS ;  237.00 )*</t>
  </si>
  <si>
    <t>AMISCCOP-2024-01-01422</t>
  </si>
  <si>
    <t>COP-SINC-240112-0001 ; COGS FOR JAN'24 SALE; UNIT INCENTIVE USD  571.84  (FOR COP-UNT-SO-24010003 ; COP-GIA-24010043 (12-Jan-24) ; COP-UNT-SI-24010002  ; CUS;SAN NI AUNG(NLP),U(7/YATANA(N)001290) ; ZX210LCH-5G ; SR NO ; HCMDCDF5L00090457 ; SALE BY ;  Min Zin (Min Zin) )-COP-SINC-240112-0001 ; COGS FOR JAN'24 SALE; UNIT INCENTIVE USD  571.84  (FOR COP-UNT-SO-24010003 ; COP-GIA-24010043 (12-Jan-24) ; COP-UNT-SI-24010002  ; CUS;SAN NI AUNG(NLP),U(7/YATANA(N)001290) ; ZX210LCH-5G ; SR NO ; HCMDCDF5L00090457 ; SALE BY ;  Min Zin (Min Zin) )</t>
  </si>
  <si>
    <t>AMISCCOP-2024-01-01423</t>
  </si>
  <si>
    <t>COP-SINC-240121-0001 ; COGS FOR JAN'24 SALE; UNIT INCENTIVE USD  1,437.60  (FOR COP-UNT-SO-23120003 ; COP-GIA-24010109 (21-Jan-24) ; COP-UNT-SI-24010003 ; CUS; SHWE PIN LAL HLAING CO. ,LTD ; ZX280LC-5G ; SR NO ; HCMDDFF1V00410024 ; HCMDDFF1A00410025; SALE BY ;  Shwin Lann Aung  )-COP-SINC-240121-0001 ; COGS FOR JAN'24 SALE; UNIT INCENTIVE USD  1,437.60  (FOR COP-UNT-SO-23120003 ; COP-GIA-24010109 (21-Jan-24) ; COP-UNT-SI-24010003 ; CUS; SHWE PIN LAL HLAING CO. ,LTD ; ZX280LC-5G ; SR NO ; HCMDDFF1V00410024 ; HCMDDFF1A00410025; SALE BY ;  Shwin Lann Aung  )</t>
  </si>
  <si>
    <t>AMISCCOP-2024-01-01424</t>
  </si>
  <si>
    <t>COP-SINC-240121-0002 ; COGS FOR JAN'24 SALE ; UNIT INCENTIVE USD  1,147.03 (FOR 2U) (FOR COP-UNT-SO-23070001 ; COP-GIA-24010138 ( 21-Jan-24) ; COP-UNT-SI-24010007  ; CUS; SHWE PIN LAL HLAING CO. ,LTD ; ZX210LCH-5G ; SR NO ; HCMDCDF5L00090443 , HCMDCDF5C00090446 , SALE BY;  Shwin Lann Aung  )-COP-SINC-240121-0002 ; COGS FOR JAN'24 SALE ; UNIT INCENTIVE USD  1,147.03 (FOR 2U) (FOR COP-UNT-SO-23070001 ; COP-GIA-24010138 ( 21-Jan-24) ; COP-UNT-SI-24010007  ; CUS; SHWE PIN LAL HLAING CO. ,LTD ; ZX210LCH-5G ; SR NO ; HCMDCDF5L00090443 , HCMDCDF5C00090446 , SALE BY;  Shwin Lann Aung  )</t>
  </si>
  <si>
    <t>AMISCCOP-2024-01-01425</t>
  </si>
  <si>
    <t>COP-SINC-240123-0001 ; COGS FOR JAN'24 SALE ; UNIT INCENTIVE USD  793.20  (FOR COP-UNT-SO-24010002 ; COP-GIA-24010112(23-Jan-24) ; COP-UNT-SI-24010004  ; CUS; JAR TAN,DAW ; ZX280LC-5G ; SR NO ; HCMDDFF1K00410021; SALE BY ;  Myo Paing Oo )-COP-SINC-240123-0001 ; COGS FOR JAN'24 SALE ; UNIT INCENTIVE USD  793.20  (FOR COP-UNT-SO-24010002 ; COP-GIA-24010112(23-Jan-24) ; COP-UNT-SI-24010004  ; CUS; JAR TAN,DAW ; ZX280LC-5G ; SR NO ; HCMDDFF1K00410021; SALE BY ;  Myo Paing Oo )</t>
  </si>
  <si>
    <t>AMISCCOP-2024-01-01426</t>
  </si>
  <si>
    <t>COP-SINC-240123-0002  ; COGS FOR JAN'23 SALE ; UNIT INCENTIVE USD  583.22  (FOR COP-UNT-SO-23120004 ; COP-GIA-24010114 (23-Jan-24) ; COP-UNT-SI-24010005 ; CUS; YAN MYINT  LWIN, U ; ZX210LCH-5G ; SR NO ; HCMDCDF5A00090439 ;SALE BY;  Myo Paing Oo   )-COP-SINC-240123-0002  ; COGS FOR JAN'23 SALE ; UNIT INCENTIVE USD  583.22  (FOR COP-UNT-SO-23120004 ; COP-GIA-24010114 (23-Jan-24) ; COP-UNT-SI-24010005 ; CUS; YAN MYINT  LWIN, U ; ZX210LCH-5G ; SR NO ; HCMDCDF5A00090439 ;SALE BY;  Myo Paing Oo   )</t>
  </si>
  <si>
    <t>AMISCCOP-2024-01-01427</t>
  </si>
  <si>
    <t>COP-SINC-240123-0003 ; COGS FOR JAN'24 SALE; UNIT INCENTIVE USD  593.13  (FOR COP-UNT-SO-23120002 ; COP-GIA-24010115 (23-Jan-24) ; COP-UNT-SI-24010006 ; CUS;  PHONE NAING,U(1/MANYANA(N)084142) &amp; WIN WIN KYI,DAW ; ZX210LCH-5G ;SR NO ; HCMDCDF5A00090442 ;SALE BY ;  Myo Paing Oo )-COP-SINC-240123-0003 ; COGS FOR JAN'24 SALE; UNIT INCENTIVE USD  593.13  (FOR COP-UNT-SO-23120002 ; COP-GIA-24010115 (23-Jan-24) ; COP-UNT-SI-24010006 ; CUS;  PHONE NAING,U(1/MANYANA(N)084142) &amp; WIN WIN KYI,DAW ; ZX210LCH-5G ;SR NO ; HCMDCDF5A00090442 ;SALE BY ;  Myo Paing Oo )</t>
  </si>
  <si>
    <t>AMISCCOP-2024-01-01428</t>
  </si>
  <si>
    <t xml:space="preserve">COP-SINC-240124-0001 ; COGS FOR JAN'24 SALE ; UNIT INCENTIVE USD  125.76  (FOR COP-UNT-SO-24010004 ; COP-GIA-24010139 (24-Jan-24) ; COP-UNT-SI-24010009  ; CUS; YU  PA,U(9/MATHANA(N)105479) ; SR NO ; 02-01-1930 ;  Mar Mar Khaing ))-COP-SINC-240124-0001 ; COGS FOR JAN'24 SALE ; UNIT INCENTIVE USD  125.76  (FOR COP-UNT-SO-24010004 ; COP-GIA-24010139 (24-Jan-24) ; COP-UNT-SI-24010009  ; CUS; YU  PA,U(9/MATHANA(N)105479) ; SR NO ; 02-01-1930 ;  Mar Mar Khaing )) </t>
  </si>
  <si>
    <t>AMISCCOP-2024-01-01429</t>
  </si>
  <si>
    <t>COP-SINC-240125-0001 ; COGS FOR JAN'24 SALE ; UNIT INCENTIVE MMK 775,407.28  (FOR MGO-BSO-UNT-2024-01-0001 ; COP-GIA-24010140 (25-Jan-24) ; COP-UNT-SI-24010008  ; CUS; ZAW PHYO AUNG,U( 5/AH TA NA(N)099893) ; ZX210LCH-5G USED ; HCMDCDF5A00090117-USE ; SALE BY;  Han Myint Maung   (MGK)) * MC SP MMK 150,000,000 - (IL&amp;DUTY MMK 20,535,295 + CONTRACT CHGS; USD  64.47 @  3,570 = MMK 230,158)*-COP-SINC-240125-0001 ; COGS FOR JAN'24 SALE ; UNIT INCENTIVE MMK 775,407.28  (FOR MGO-BSO-UNT-2024-01-0001 ; COP-GIA-24010140 (25-Jan-24) ; COP-UNT-SI-24010008  ; CUS; ZAW PHYO AUNG,U( 5/AH TA NA(N)099893) ; ZX210LCH-5G USED ; HCMDCDF5A00090117-USE ; SALE BY;  Han Myint Maung   (MGK)) * MC SP MMK 150,000,000 - (IL&amp;DUTY MMK 20,535,295 + CONTRACT CHGS; USD  64.47 @  3,570 = MMK 230,158)*</t>
  </si>
  <si>
    <t>AMISCCOP-2024-01-01098 ; 	Jan'24 Unit Incentive; COP-PV-24010009; PAY FOR INCENTIVE EXPENSE CUS; MYANMAR YUYI FOR COP-SINC-211229-0001 COP-UNT-SO-21120001 HITACHI ZX350LCH-5G SN-HCMDDEF3H00053346, HCMDDEF3C00053356, HCMDDEF3A00053344 RATE- 2259 SALE BY Mar Mar Khaing $1,508.01/-(60%), $1,005.34/-(40%) ,TL$2513.35*2259 MMK-2,271,063/- ISSUE By Zin Moe Aung-AMISCCOP-2024-01-01098 ;Reversal Pooling Amt MMK  3,406,594.59  (Sr No ; HCMDDEF3H00053346, HCMDDEF3C00053356, HCMDDEF3A00053344)</t>
  </si>
  <si>
    <t>AMISCCOP-2024-01-01098 ; 	Jan'24 Unit Incentive; COP-PV-24010009; PAY FOR INCENTIVE EXPENSE CUS; MYANMAR YUYI FOR COP-SINC-211229-0001 COP-UNT-SO-21120001 HITACHI ZX350LCH-5G SN-HCMDDEF3H00053346, HCMDDEF3C00053356, HCMDDEF3A00053344 RATE- 2259 SALE BY Mar Mar Khaing $1,508.01/-(60%), $1,005.34/-(40%) ,TL$2513.35*2259 MMK-2,271,063/- ISSUE By Zin Moe Aung-AMISCCOP-2024-01-01098 ; 	Incentive Total Amt 5,677,658.00 (Sr No ; HCMDDEF3H00053346, HCMDDEF3C00053356, HCMDDEF3A00053344)</t>
  </si>
  <si>
    <t>AMISCCOP-2024-01-01440</t>
  </si>
  <si>
    <t>AMISCCOP-2024-01-01099 ; COP-XC-24010008 ; PAY FOR SALE HEAD INCENTIVE TO ZIN THI HAN MMK 267,972/- ; Cus; U KHIN MG SOE,  FOR MANUAL-0008  COP-SINC-230419-0001 COP-UNT-SI-23040001 HITACHI ZX350LCH-5G SN-HCMDCDF5V00090441 42.93*3172 MMK- 136,174/- and Cus; DAW NAR HTEE  COP-SINC-230228-0001 COP-UNT-SO-23020001 HITACHI ZX210LCH-5G SN-HCMDCDF5J00090436 MMK- 42.27*3118 MMK- 131,798/- SALE BY ; 'Maung Maung Yin &amp; Aik Man Aung  issue by Zin Moe Aunga-AMISCCOP-2024-01-01099 ; COP-XC-24010008 ; PAY FOR SALE HEAD INCENTIVE TO ZIN THI HAN MMK 267,972/- ; Cus; U KHIN MG SOE,  FOR MANUAL-0008  COP-SINC-230419-0001 COP-UNT-SI-23040001 HITACHI ZX350LCH-5G SN-HCMDCDF5V00090441 42.93*3172 MMK- 136,174/- and Cus; DAW NAR HTEE  COP-SINC-230228-0001 COP-UNT-SO-23020001 HITACHI ZX210LCH-5G SN-HCMDCDF5J00090436 MMK- 42.27*3118 MMK- 131,798/- SALE BY ; 'Maung Maung Yin &amp; Aik Man Aung  issue by Zin Moe Aunga</t>
  </si>
  <si>
    <t>AMISCCOP-2024-02-00036 ; 	Jan'24 Incentive; COP-PV-24010011; PAY FOR INCENTIVE EXPENSE CUS; KHIN MG SOE FCOP-SINC-230419-0001 COP-UNT-SI-23040001 HITACHI ZX350LCH-5G SN-HCMDCDF5V00090441, RATE-3172 SALE BY MAUGN MAUNG YIN $343.45/-(60%), $228.96/-(40%) ,TL$572.41*3172 MMK-1,089,411/- ISSUE By Zin Moe Aung-AMISCCOP-2024-02-00036 ; REVERSAL POOLING MMK  1,815,684.52 
(SR NO ;  90441)</t>
  </si>
  <si>
    <t>AMISCCOP-2024-02-00036 ; 	Jan'24 Incentive; COP-PV-24010011; PAY FOR INCENTIVE EXPENSE CUS; KHIN MG SOE FCOP-SINC-230419-0001 COP-UNT-SI-23040001 HITACHI ZX350LCH-5G SN-HCMDCDF5V00090441, RATE-3172 SALE BY MAUGN MAUNG YIN $343.45/-(60%), $228.96/-(40%) ,TL$572.41*3172 MMK-1,089,411/- ISSUE By Zin Moe Aung-AMISCCOP-2024-02-00036 ;TOTAL INCENTIVE MMK  1,815,684.52 
(SR NO ;  90441)</t>
  </si>
  <si>
    <t>AMISCCOP-2024-01-01443</t>
  </si>
  <si>
    <t>EX GAIN LOSS 22020002-002 Accrued Expense - Incentive-COP USD 932.72 (FOR  AMISCCOP-2024-01-00689 USD  4.07 + AMISCCOP-2024-01-01439 USD  879.49 + AMISCCOP-2024-01-01442 USD  49.16 )-EX GAIN LOSS 22020002-002 Accrued Expense - Incentive-COP USD 932.72 (FOR  AMISCCOP-2024-01-00689 USD  4.07 + AMISCCOP-2024-01-01439 USD  879.49 + AMISCCOP-2024-01-01442 USD  49.16 )</t>
  </si>
  <si>
    <t>AMISCCOP-2024-01-01444</t>
  </si>
  <si>
    <t>EX GAIN LOSS USD  57.17  (FOR AMISCCOP-2023-08-00001 VS AMISCCOP-2024-01-01441)-EX GAIN LOSS USD  57.17  (FOR AMISCCOP-2023-08-00001 VS AMISCCOP-2024-01-01441)</t>
  </si>
  <si>
    <t>AMISCCOP-2024-02-00407</t>
  </si>
  <si>
    <t>COP-PV-24020035 ;PAY FOR INCENTIVE EXPENSE CUS;U KAR LI;MANUAL-0009, COP UNT-SO-23030005 ZX210LCH-5G SN-HCMDCDF5V00090438 RATE 3224; SALE HEAD NAME ZIN THI HAN; SALE HEAD MMK- 140,502-COP-PV-24020035 ;PAY FOR INCENTIVE EXPENSE CUS;U KAR LI;MANUAL-0009, COP UNT-SO-23030005 ZX210LCH-5G SN-HCMDCDF5V00090438 RATE 3224; SALE HEAD NAME ZIN THI HAN; SALE HEAD MMK- 140,502</t>
  </si>
  <si>
    <t>AMISCCOP-2024-02-00577</t>
  </si>
  <si>
    <t xml:space="preserve">COP-SINC-210505-0003; COGS FOR MAY'21 SALE ; UNIT INCENTIVE PAY TO KEY ACC SALE USD 509.93 (FOR COP-UNT-SO-21050002; COP-GIA-21050030 (05-May-21) ;  COP-UNT-SI-21050004  ; CUS , KHIN THAN MYINT,DAW ; ZX210LCH-5G ; SR NO , HCMDCDF5J00090341 ; SALE BY ;  Mar Mar Khaing ( KEY ACC ))-COP-SINC-210505-0003; COGS FOR MAY'21 SALE ; UNIT INCENTIVE PAY TO KEY ACC SALE USD 509.93 (FOR COP-UNT-SO-21050002; COP-GIA-21050030 (05-May-21) ;  COP-UNT-SI-21050004  ; CUS , KHIN THAN MYINT,DAW ; ZX210LCH-5G ; SR NO , HCMDCDF5J00090341 ; SALE BY ;  Mar Mar Khaing ( KEY ACC ))	</t>
  </si>
  <si>
    <t>AMISCCOP-2024-02-00363</t>
  </si>
  <si>
    <t>COP-SINC-240223-0001; "COGS FOR FEB'24 SALE ; UNIT INCENTIVE USD  2,297.53   (FOR COP-UNT-SO-24010005,COP-GIA-24020095 , COP-UNT-SI-24020003 , CUS; SHWE PIN LAL HLAING CO. ,LTD , ZX210LCH-5G ; SR NO ; HCMDCDF5C00090454 , HCMDCDF5V00090455 , HCMDCDF5A00090456 , HCMDCDF5K00090452 ; SALE BY ;  Shwin Lann Aung ) "-COP-SINC-240223-0001; "COGS FOR FEB'24 SALE ; UNIT INCENTIVE USD  2,297.53   (FOR COP-UNT-SO-24010005,COP-GIA-24020095 , COP-UNT-SI-24020003 , CUS; SHWE PIN LAL HLAING CO. ,LTD , ZX210LCH-5G ; SR NO ; HCMDCDF5C00090454 , HCMDCDF5V00090455 , HCMDCDF5A00090456 , HCMDCDF5K00090452 ; SALE BY ;  Shwin Lann Aung ) "</t>
  </si>
  <si>
    <t>AMISCCOP-2024-02-00364</t>
  </si>
  <si>
    <t>COP-SINC-240323-0002; "COGS FOR FEB'24 SALE ; UNIT INCENTIVE USD  187.93  (FOR COP-UNT-SO-24020001 ; COP-GIA-24020096 (23-Feb-24) ; COP-UNT-SI-24020004 ; CUS; KHIN HLA MYAING,DAW ; MNK957 MATADOR WHEEL LOADER ; SR NO ; 20462 ; SALE BY ;  Naing Lin Aung )"-COP-SINC-240323-0002; "COGS FOR FEB'24 SALE ; UNIT INCENTIVE USD  187.93  (FOR COP-UNT-SO-24020001 ; COP-GIA-24020096 (23-Feb-24) ; COP-UNT-SI-24020004 ; CUS; KHIN HLA MYAING,DAW ; MNK957 MATADOR WHEEL LOADER ; SR NO ; 20462 ; SALE BY ;  Naing Lin Aung )"</t>
  </si>
  <si>
    <t>AMISCCOP-2024-02-00578</t>
  </si>
  <si>
    <t>22020002-002 Accrued Expense - Incentive-COP ACC CLEANING EX GAIN LOSS USD  (221.30)-22020002-002 Accrued Expense - Incentive-COP ACC CLEANING EX GAIN LOSS USD  (221.30)</t>
  </si>
  <si>
    <t>AMISCCOP-2024-03-00380</t>
  </si>
  <si>
    <t>COP-PV-24030161 ; (ISSUE FROM COP-SINC-240125-0001) "Accrued; Sale Incentive; Han Myint Maung; COGS FOR JAN'24 SALE ; UNIT INCENTIVE MMK 775,407.28  (FOR MGO-BSO-UNT-2024-01-0001 ; COP-GIA-24010140 (25-Jan-24) ; COP-UNT-SI-24010008  ; CUS; ZAW PHYO AUNG,U( 5/AH TA NA(N)099893) ; ZX210LCH-5G USED ; HCMDCDF5A00090117-USE ; SALE BY;  Han Myint Maung   (MGK))EI THINZAR KYAW PAY FOR , SALE MAN INCENTIVE =KS 465244,POOLING=KS 310163(CE2)-COP-PV-24030161 ; (ISSUE FROM COP-SINC-240125-0001) "Accrued; Sale Incentive; Han Myint Maung; COGS FOR JAN'24 SALE ; UNIT INCENTIVE MMK 775,407.28  (FOR MGO-BSO-UNT-2024-01-0001 ; COP-GIA-24010140 (25-Jan-24) ; COP-UNT-SI-24010008  ; CUS; ZAW PHYO AUNG,U( 5/AH TA NA(N)099893) ; ZX210LCH-5G USED ; HCMDCDF5A00090117-USE ; SALE BY;  Han Myint Maung   (MGK))EI THINZAR KYAW PAY FOR , SALE MAN INCENTIVE =KS 465244,POOLING=KS 310163(CE2)</t>
  </si>
  <si>
    <t>MGK</t>
  </si>
  <si>
    <t>AMISCCOP-2024-03-00139</t>
  </si>
  <si>
    <t>COP-PV-24030049 ; PAY FOR UNIT INCENTIVE MMK  137,148 ;SALE HEAD Manual - 0011 COP-UNT-SO-23010006 ZX210LCH-5G HCMDCF5H00090430; CUS; U Myint Moe; SALE HEAD Zin Thi Han;  INCENTIVE AMT USD  43.47 @3155 = MMK 137,148 ) (K Pay Transfer -09421038238 ZIN THI HAN)-COP-PV-24030049 ; PAY FOR UNIT INCENTIVE MMK  137,148 ;SALE HEAD Manual - 0011 COP-UNT-SO-23010006 ZX210LCH-5G HCMDCF5H00090430; CUS; U Myint Moe; SALE HEAD Zin Thi Han;  INCENTIVE AMT USD  43.47 @3155 = MMK 137,148 ) (K Pay Transfer -09421038238 ZIN THI HAN)</t>
  </si>
  <si>
    <t>AMISCCOP-2024-03-00140</t>
  </si>
  <si>
    <t>COP-PV-24030050 ; PAY FOR UNIT INCENTIVE MMK  138,454 ; SALE HEAD Manual - 0010 COP-UNT-SO-23050001 ZX210LCH-5G HCMDCF5K00090435; CUS; U Sut Htoi ; SALE HEAD; Zin Thi Han; INCENTIVE AMT USD  43.58 @ 3177 = MMK  138,454 ) (K Pay Transfer -09421038238 ZIN THI HAN)-COP-PV-24030050 ; PAY FOR UNIT INCENTIVE MMK  138,454 ; SALE HEAD Manual - 0010 COP-UNT-SO-23050001 ZX210LCH-5G HCMDCF5K00090435; CUS; U Sut Htoi ; SALE HEAD; Zin Thi Han; INCENTIVE AMT USD  43.58 @ 3177 = MMK  138,454 ) (K Pay Transfer -09421038238 ZIN THI HAN)</t>
  </si>
  <si>
    <t>AMISCCOP-2024-04-00111</t>
  </si>
  <si>
    <t>COP-PV-24040016 ; PAY FOR INCENTIVE EXPENSE CUS; U D Tue Jar ;SALE HEAD Manual - 0012 COP-UNT-SO-23030001 ; ZX210LCH-5G HCMDCDF5K00090418 RATE 3184 ; SALE HEAD NAME ZIN THI HAN; SALE HEAD MMK- 138,345 /--COP-PV-24040016 ; PAY FOR INCENTIVE EXPENSE CUS; U D Tue Jar ;SALE HEAD Manual - 0012 COP-UNT-SO-23030001 ; ZX210LCH-5G HCMDCDF5K00090418 RATE 3184 ; SALE HEAD NAME ZIN THI HAN; SALE HEAD MMK- 138,345 /-</t>
  </si>
  <si>
    <t>AMISCCOP-2024-06-00064</t>
  </si>
  <si>
    <t xml:space="preserve">COP-PV-24060013 ; COP-XC-24060011 ; Cash paid to Sales Head for Feb'24 Mar'24 Unit Sales Head Incentive ; (1) Cust; SANGA TANGRA,U(1/MAKANA(N)192706) ; ZX210LCH-5G ; HCMDCDF5E00090431 USD 43.66 rate 3384 = Ks 147,745-COP-PV-24060013 ; COP-XC-24060011 ; Cash paid to Sales Head for Feb'24 Mar'24 Unit Sales Head Incentive ; (1) Cust; SANGA TANGRA,U(1/MAKANA(N)192706) ; ZX210LCH-5G ; HCMDCDF5E00090431 USD 43.66 rate 3384 = Ks 147,745 </t>
  </si>
  <si>
    <t>AMISCCOP-2024-06-00069</t>
  </si>
  <si>
    <t xml:space="preserve">ERP COP-XC-24060013; COP-PV-24060015; Cash paid to Sales Head for Feb'24 Mar'24 Unit Incentive; Cust; SAN LWIN MAUNG,U(5/KALAWA(N)037317); ZX210LCH-5G; HCMDCDF5E00090445 ; TL Sales Head Incentive; USD 44.34 rate 3430 = Ks 152,086-ERP COP-XC-24060013; COP-PV-24060015; Cash paid to Sales Head for Feb'24 Mar'24 Unit Incentive; Cust; SAN LWIN MAUNG,U(5/KALAWA(N)037317); ZX210LCH-5G; HCMDCDF5E00090445 ; TL Sales Head Incentive; USD 44.34 rate 3430 = Ks 152,086 </t>
  </si>
  <si>
    <t>AMISCCOP-2024-06-00073</t>
  </si>
  <si>
    <t xml:space="preserve">erp pv; COP-PV-24060028 ; Cash paid to sales head  for Feb'24 Mar'24 Unit sales head incentive; for cust; KYAW MIN AUNG,U(5/KALAWA(N)044243); ZX210LCH-5G USED ; HCMDCDF5E00090347 USE; TL USD 36.59 rate 3321 = Ks 121,515-erp pv; COP-PV-24060028 ; Cash paid to sales head  for Feb'24 Mar'24 Unit sales head incentive; for cust; KYAW MIN AUNG,U(5/KALAWA(N)044243); ZX210LCH-5G USED ; HCMDCDF5E00090347 USE; TL USD 36.59 rate 3321 = Ks 121,515 </t>
  </si>
  <si>
    <t>AMISCCOP-2024-07-00025</t>
  </si>
  <si>
    <t>COP-XC-24070014 ; Cash Received from Corp for April'24 Unit Incentive; Customer Name U Lin Ko Ko ; SALE HEAD Manual - 0017 ; COP-UNT-SO-23080002; ZX210LCH-5G HCMDCDF5H00090444 TL Sales Head Incentive; USD 43.97/- ; RATE - 3650/- ; MMK - 160,491/-  ; COP-PV-24070018-COP-XC-24070014 ; Cash Received from Corp for April'24 Unit Incentive; Customer Name U Lin Ko Ko ; SALE HEAD Manual - 0017 ; COP-UNT-SO-23080002; ZX210LCH-5G HCMDCDF5H00090444 TL Sales Head Incentive; USD 43.97/- ; RATE - 3650/- ; MMK - 160,491/-  ; COP-PV-24070018</t>
  </si>
  <si>
    <t>AMISCCOP-2024-07-00292</t>
  </si>
  <si>
    <t>Accrued Expense - Incentive-COP AC clear on ; COP-JV-23080369 VS AMISCCOP-2024-07-00027</t>
  </si>
  <si>
    <t>AMISCCOP-2024-07-00293</t>
  </si>
  <si>
    <t>Accrued Expense - Incentive-COP AC clear on ; AMISCCOP-2023-12-00035 VS AMISCCOP-2024-07-00025</t>
  </si>
  <si>
    <t>AMISCCOP-2024-07-00294</t>
  </si>
  <si>
    <t>Accrued Expense - Incentive-COP AC clear on Clear on AMISCCOP-2024-07-00030 ; Ex GL for SM Incentive; actual incentive ; USD 234.51 - cash issued USD 436.71 = USD 84.95)</t>
  </si>
  <si>
    <t>AMISCCOP-2024-07-00295</t>
  </si>
  <si>
    <t>Accrued Expense - Incentive-COP AC clear on ;TL incentive= AMISCCOP-2023-12-00036 ;=  586.27  (actual pooling;  351.76  but cash issued is AMISCCOP-2024-07-00030; usd  436.71  so ex gl is AMISCCOP-2024-07-00294 usd  84.95 / incentive is sm resigned  234.51) ;</t>
  </si>
  <si>
    <t>AMISCCOP-2024-07-00037</t>
  </si>
  <si>
    <t xml:space="preserve">COP-XC-24070012 ; Cash Received from Corp for April'24 Unit Incentive; Customer Name U Maung San Htut SALE HEAD Manual - 0016 COP-UNT-SO-23060002; ZX210LCH-5G HCMDCDF5E00090432 ; TL Sales Head Incentive USD - 14.77/- ; RATE - 3460/- ; MMK - 51,104/-  ; COP-PV-24070016-COP-XC-24070012 ; Cash Received from Corp for April'24 Unit Incentive; Customer Name U Maung San Htut SALE HEAD Manual - 0016 COP-UNT-SO-23060002; ZX210LCH-5G HCMDCDF5E00090432 ; TL Sales Head Incentive USD - 14.77/- ; RATE - 3460/- ; MMK - 51,104/-  ; COP-PV-24070016 </t>
  </si>
  <si>
    <t>U Maung San Htut</t>
  </si>
  <si>
    <t>AMISCCOP-2024-10-00127</t>
  </si>
  <si>
    <t>OCT'24 UNIT SALES COGS ; FOR ERP SI COP-UNT-SI-24100003 ; EDEN ENERGY &amp; NATURAL RESOURES DEVELOPMENT CO.,LTD ; ZX350LCH-5G ; HCMDDEF3J00053601 ; (TRANSPORTATION; $833.33 + FOC ;  402.14  + CONTRACT ;  386.99 + INCENTIVE   1,421.83 +  COMMISSION; 4,265.50 ; TERRIROTY;  2,843.67 + PREPAID OTHER;  418.87 )-Unit Incentive</t>
  </si>
  <si>
    <t>AMISCCOP-2024-10-00128</t>
  </si>
  <si>
    <t>OCT'24 UNIT SALES COGS ; FOR ERP SI; COP-UNT-SI-24100003  ; EDEN ENERGY &amp; NATURAL RESOURES DEVELOPMENT CO.,LTD ; ZX350LCH-5G ; HCMDDEF3C00053602 ; (TRANSPORTATION; $833.33 + FOC;  402.13  + CONTRACT ;  387.00 + INCENTIVE;     1,421.83     +  TERRITORY;  2,843.67 + PREPAID  434.41 )-Unit Incentive</t>
  </si>
  <si>
    <t>AMISCCOP-2024-10-00129</t>
  </si>
  <si>
    <t>OCT'24 UNIT SALES COGS ; FOR ERP SI; COP-UNT-SI-24100019; SU SU KHIN,DAW ; MATADOR WHEEL LOADER   MNK936 ; SR NO; 20352 ( FOC ;  134.01  + CONTRACT  58.44 + INCENTIVE;    174.72  + TERRITORY;  371.67 + PREPAID OTHER;  784.88 )-Unit Incentive</t>
  </si>
  <si>
    <t>Cash Issued from Corp for Nov'24 Incentive issued; EDEN ENERGY &amp; NATURAL RESOURES DEVELOPMENT CO.,LTD ; (TL Incentive; USD 2843.67 @ 4470 = Ks 12,711,204.9; SM Incentive; 60% = USD 1706.2 = Ks 7,626,723 ; Pooling 40% USD 1137.47 = Ks 5,084,482)-Incentive + Pooling</t>
  </si>
  <si>
    <t>AMISCCOP-2024-12-00072</t>
  </si>
  <si>
    <t>Accrued; Sale Incentive Ac Clearing on AMISCCOP-2024-10-00127 &amp; AMISCCOP-2024-10-00128 &amp; AMISCCOP-2024-12-00071</t>
  </si>
  <si>
    <t>SU SU KHIN,DAW</t>
  </si>
  <si>
    <t>Unit incentive paid to sales man  for cust; U Man Nyunt; Sales by; Naing Lin Aung; TL incentive; 2,481,510 = Sales man ; Ks 1,488,906 + pooling; ks 992,604 ) HQT-PV-2025-01-0251; Maintain incentive ; usd  591.54   vs act issued usd  533.65  = differ 57.89-Maintain incentive ; usd  591.54 
 vs act issued usd  533.65 
= differ 57.89</t>
  </si>
  <si>
    <t>AMISCCOP-2025-01-00075</t>
  </si>
  <si>
    <t>Unit Sales Head received from corp ; for customer; U Man Nyunt; Sales Man ; Zin Thi Han; TL Sales Head 186,132 ; maintain usd 44.37 vs issued usd 40.03 differ usd  4.34</t>
  </si>
  <si>
    <t>AMISCCOP-2025-01-00170</t>
  </si>
  <si>
    <t>Cogs for Jan'25 Unit Sales; for Odoo SI; SI-UNT-COP-2025-01-00001; TIN MAR CHO,DAW(7/NYALAPA(N)096638) ; ZX210LCH-5G (Used) ; HCMDCDF5H00090377 USE  ; Sales By Key AC Ko Minn Zin;  Incentive; Usd  443.41  +  Territory fee usd  886.82-Incentive</t>
  </si>
  <si>
    <t>FEB'23 to MAY'24; CE2 Pooling  ; POOLING AC CLEARING USD 496.27</t>
  </si>
  <si>
    <t>COP-XC-24100013 ; Cash Paid to sale man for JUN'24 &amp; JUL'24 Unit Incentive; Cust; U Yan Myint Lwin, COP-UNT-SO-23120004 ; COP-UNT-SI-24010005 ; HCMDCDF5A00090439 ; TL incentive; USD -  583.22/- ; RATE - 3865/-; MMK -  2,254,145/- ; ( SALE MAN - USD -  349.93/- ; MMK -  1,352,487/- ; POOLING USD -  233.29/- ; MMK -  901,658/- ) ; COP-PV-24100016</t>
  </si>
  <si>
    <t>JUN'24 TO SEP'24 POOLING AC CLEARING USD  2.07</t>
  </si>
  <si>
    <t>Total 22020001-002 Accrued Expense - Pooling-COP(COP)</t>
  </si>
  <si>
    <t>FEB'25 TO MAY'25</t>
  </si>
  <si>
    <t>NOV'25 INCENTIVE</t>
  </si>
  <si>
    <t>OCT'24 INCENTIVE</t>
  </si>
  <si>
    <t>JUN'24 &amp; JULY'24 INCENTIVE</t>
  </si>
  <si>
    <t>AUG'24 &amp; SEP'24 INCENTIVE</t>
  </si>
  <si>
    <t>DEC'24 INCENTIVE</t>
  </si>
  <si>
    <t>NIL BU INCENTIVE</t>
  </si>
  <si>
    <t>JAN'25 INCENTIVE</t>
  </si>
  <si>
    <t>FEB'25 INCENTIVE</t>
  </si>
  <si>
    <t>MAR'25 INCENTIVE</t>
  </si>
  <si>
    <t>EX-COP-2025-04-00004</t>
  </si>
  <si>
    <t xml:space="preserve"> Pooling Chgs for 80% for CE2(K 15,424,482.93 &amp; CE5(K 2,662,316.07) (From Oct'24 to Jan'25); TL MMK 18,086,799.01/-</t>
  </si>
  <si>
    <t>Pooling Chgs for 20% for CE2(K 3,856,120.73) &amp; CE5(K 665,579.02) (From Oct'24 to Jan'25); TL MMK 4,521,699.75/-</t>
  </si>
  <si>
    <t>remove ce5 pooling</t>
  </si>
  <si>
    <t>AMISCCOP-2025-04-00051</t>
  </si>
  <si>
    <t xml:space="preserve"> 04/11/2025</t>
  </si>
  <si>
    <t xml:space="preserve"> Ce5 Pooling; clear on EX-COP-2025-04-00004 ; Pooling for CE5 TL 100% Ks (3,327,895.37) = 80% Ks (2,662,316.30) + 20% (665,579.07) Oct'24 TO Jan'25 pooling</t>
  </si>
  <si>
    <t>AMISCCOP-2025-04-00052</t>
  </si>
  <si>
    <t xml:space="preserve"> pooling ac clear for OCT'24 TO JAN'25 issued cash; ( incentive issued JE are; AMISCCOP-2024-10-0000AMISCCOP-2024-11-00016 + 3 + AMISCCOP-2024-11-00018 + AMISCCOP-2024-11-00020 + AMISCCOP-2024-11-00022 + AMISCCOP-2024-12-00071 + AMISCCOP-2025-01-00061 + AMISCCOP-2025-01-00069 + AMISCCOP-2025-01-00073 + EX-COP-2025-04-00004 + AMISCCOP-2025-04-00051 = $ 83.83</t>
  </si>
  <si>
    <t>ex gl</t>
  </si>
  <si>
    <t>AMISCCOP-2023-08-00001</t>
  </si>
  <si>
    <t>Opening Journal Entries</t>
  </si>
  <si>
    <t>CS_MMK_COP-2025-04-00096</t>
  </si>
  <si>
    <t>EX-COP-2025-04-00004-Pooling Chgs for 80% for CE2(K 15,424,482.93 &amp; CE5(K 2,662,316.07) (From Oct'24 to Jan'25); TL MMK 18,086,799.01/-</t>
  </si>
  <si>
    <t>EX-COP-2025-04-00004-Pooling Chgs for 20% for CE2(K 3,856,120.73) &amp; CE5(K 665,579.02) (From Oct'24 to Jan'25); TL MMK 4,521,699.75/-</t>
  </si>
  <si>
    <t>Ce5 Pooling; clear on EX-COP-2025-04-00004 ; Pooling for CE5 TL 100% Ks  (3,327,895.37)  Oct'24 TO Jan'25 pooling</t>
  </si>
  <si>
    <t>pooling ac clear for OCT'24 TO JAN'25 issued cash; ( incentive issued JE are;  AMISCCOP-2024-10-0000AMISCCOP-2024-11-00016 + 3 + AMISCCOP-2024-11-00018 + AMISCCOP-2024-11-00020 +  AMISCCOP-2024-11-00022 +  AMISCCOP-2024-12-00071 +  AMISCCOP-2025-01-00061 +  AMISCCOP-2025-01-00069 +  AMISCCOP-2025-01-00073 +  EX-COP-2025-04-00004 +  AMISCCOP-2025-04-00051 =  $  83.83</t>
  </si>
  <si>
    <t>DAW TIN MAR CHO; KO MIN ZIN</t>
  </si>
  <si>
    <t xml:space="preserve"> 05/21/2025</t>
  </si>
  <si>
    <t>AMISCCOP-2025-05-00067</t>
  </si>
  <si>
    <t xml:space="preserve"> Incentive Mar'25 (Cash Received from Corp and Issue Back to SM (Incentive) + Cash pay to Corp (pooling) (ref; sr HCMDCDF5H00090377-USE, SM ; Minn Zin (Key Ac) , Incentive for SI; COP-UNT-SI-25010045 , TIN MAR CHO,DAW, TL Incentive $ 443.41 = SM incentive $ 266.05 + Pooling $ 177.36 , rate 4475 / So Incentive 1,190,556 + pooling 793,704 = TL 1,984,260 (For Incentive ald run at system with EX-COP-2025-05-00007)</t>
  </si>
  <si>
    <t>COP_ServiceDataEntry</t>
  </si>
  <si>
    <t>Incentive Mar'25 (Cash Received from Corp and Issue Back to SM (Incentive) + Cash pay to Corp (pooling) (ref; sr HCMDCDF5H00090377-USE, SM ; Minn Zin (Key Ac) , Incentive for SI; COP-UNT-SI-25010045 , TIN MAR CHO,DAW, TL Incentive  $ 443.41 = SM incentive  $ 266.05 + Pooling $ 177.36 , rate 4475 / So Incentive  1,190,556 + pooling 793,704 	= TL  1,984,260 	(For Incentive ald run at system with EX-COP-2025-05-00007)</t>
  </si>
  <si>
    <t>UNIT SALES INCENTIVE REQUEST FORM</t>
  </si>
  <si>
    <t xml:space="preserve">Incentive Date              </t>
  </si>
  <si>
    <t xml:space="preserve">Invoice Amount </t>
  </si>
  <si>
    <t xml:space="preserve">Incentive No.    </t>
  </si>
  <si>
    <t>COP-SINC-250423-0003</t>
  </si>
  <si>
    <t>Lucky Money Amount</t>
  </si>
  <si>
    <t xml:space="preserve">Sales Man Name </t>
  </si>
  <si>
    <t>Minn Zin</t>
  </si>
  <si>
    <t>FOC Parts</t>
  </si>
  <si>
    <t xml:space="preserve">BU Name </t>
  </si>
  <si>
    <t>Other Charges</t>
  </si>
  <si>
    <t xml:space="preserve">BR Name </t>
  </si>
  <si>
    <t>KAS (CE2 BU)</t>
  </si>
  <si>
    <t xml:space="preserve">Total Deduction Amount </t>
  </si>
  <si>
    <t>Contract No.</t>
  </si>
  <si>
    <t xml:space="preserve">WF-HS-033/2025 </t>
  </si>
  <si>
    <t xml:space="preserve">Incentive Calculation ( % ) </t>
  </si>
  <si>
    <t>Product Model</t>
  </si>
  <si>
    <t>ZX210LCH-5G (Used)</t>
  </si>
  <si>
    <t xml:space="preserve">Total Incentive Amount </t>
  </si>
  <si>
    <t>M/C Serial No.</t>
  </si>
  <si>
    <t>HCMDCDF5H00090377-USE</t>
  </si>
  <si>
    <t xml:space="preserve">Sales Man - Amount </t>
  </si>
  <si>
    <t>EX-COP-2025-05-00007</t>
  </si>
  <si>
    <t xml:space="preserve">Invoice Date </t>
  </si>
  <si>
    <t xml:space="preserve">Deduction Amount Due to Broker Fee </t>
  </si>
  <si>
    <t xml:space="preserve">Invoice No. </t>
  </si>
  <si>
    <t xml:space="preserve">COP-UNT-SI-25010045 </t>
  </si>
  <si>
    <t xml:space="preserve">Sales Man - Incentive Amount </t>
  </si>
  <si>
    <t>TIN MAR CHO,DAW</t>
  </si>
  <si>
    <t>Sales Head - Incentive Amount</t>
  </si>
  <si>
    <t xml:space="preserve">Final RV Date </t>
  </si>
  <si>
    <t xml:space="preserve">Pooling - Amount </t>
  </si>
  <si>
    <t xml:space="preserve">Currency </t>
  </si>
  <si>
    <t xml:space="preserve">                    USD </t>
  </si>
  <si>
    <t xml:space="preserve">                    MMK</t>
  </si>
  <si>
    <t>Machine Type</t>
  </si>
  <si>
    <t xml:space="preserve">                    Used </t>
  </si>
  <si>
    <t xml:space="preserve">                    New </t>
  </si>
  <si>
    <t xml:space="preserve">Broker Status </t>
  </si>
  <si>
    <t xml:space="preserve">                    With Broker  </t>
  </si>
  <si>
    <t xml:space="preserve">                    Without Broker  </t>
  </si>
  <si>
    <t xml:space="preserve">Incentive PIC </t>
  </si>
  <si>
    <t xml:space="preserve">                    BU </t>
  </si>
  <si>
    <t xml:space="preserve">                     BR </t>
  </si>
  <si>
    <t xml:space="preserve">Note </t>
  </si>
  <si>
    <t>Broker; $ 520.83 (Ks 2500000/4800) + Contract Service; $ 348 + duty; $ 4278.19 (Ks 20,535,295/4800)  (HQT-RV-2025-04-0488(22.4.25)-USD 17,161)</t>
  </si>
  <si>
    <t xml:space="preserve">Recommentation - CFD </t>
  </si>
  <si>
    <t xml:space="preserve">AR Finished </t>
  </si>
  <si>
    <t xml:space="preserve">Good Payment </t>
  </si>
  <si>
    <t xml:space="preserve">Late Payment - Days </t>
  </si>
  <si>
    <t>Late Payment - Months</t>
  </si>
  <si>
    <t xml:space="preserve">Bad Payment </t>
  </si>
  <si>
    <t xml:space="preserve">Exchange Rate </t>
  </si>
  <si>
    <t xml:space="preserve">Prepared by </t>
  </si>
  <si>
    <t xml:space="preserve">Checked by </t>
  </si>
  <si>
    <t xml:space="preserve">Approved by </t>
  </si>
  <si>
    <r>
      <t xml:space="preserve">Sign </t>
    </r>
    <r>
      <rPr>
        <b/>
        <sz val="12"/>
        <color theme="1"/>
        <rFont val="Times New Roman"/>
        <family val="1"/>
      </rPr>
      <t>:</t>
    </r>
  </si>
  <si>
    <r>
      <t xml:space="preserve">Name </t>
    </r>
    <r>
      <rPr>
        <b/>
        <sz val="12"/>
        <color theme="1"/>
        <rFont val="Times New Roman"/>
        <family val="1"/>
      </rPr>
      <t>:</t>
    </r>
    <r>
      <rPr>
        <sz val="12"/>
        <color theme="1"/>
        <rFont val="Times New Roman"/>
        <family val="1"/>
      </rPr>
      <t xml:space="preserve"> Tin Lin Cho</t>
    </r>
  </si>
  <si>
    <r>
      <t xml:space="preserve">Name </t>
    </r>
    <r>
      <rPr>
        <b/>
        <sz val="12"/>
        <color theme="1"/>
        <rFont val="Times New Roman"/>
        <family val="1"/>
      </rPr>
      <t>:</t>
    </r>
    <r>
      <rPr>
        <sz val="12"/>
        <color theme="1"/>
        <rFont val="Times New Roman"/>
        <family val="1"/>
      </rPr>
      <t xml:space="preserve"> Su Mon Han</t>
    </r>
  </si>
  <si>
    <r>
      <t xml:space="preserve">Name </t>
    </r>
    <r>
      <rPr>
        <b/>
        <sz val="12"/>
        <color theme="1"/>
        <rFont val="Times New Roman"/>
        <family val="1"/>
      </rPr>
      <t>:</t>
    </r>
    <r>
      <rPr>
        <sz val="12"/>
        <color theme="1"/>
        <rFont val="Times New Roman"/>
        <family val="1"/>
      </rPr>
      <t xml:space="preserve"> Shwe Phyo Kyaw</t>
    </r>
  </si>
  <si>
    <r>
      <t xml:space="preserve">Name </t>
    </r>
    <r>
      <rPr>
        <b/>
        <sz val="12"/>
        <color theme="1"/>
        <rFont val="Times New Roman"/>
        <family val="1"/>
      </rPr>
      <t>:</t>
    </r>
    <r>
      <rPr>
        <sz val="12"/>
        <color theme="1"/>
        <rFont val="Times New Roman"/>
        <family val="1"/>
      </rPr>
      <t xml:space="preserve"> Tinzar Hlaing</t>
    </r>
  </si>
  <si>
    <r>
      <t xml:space="preserve">Name </t>
    </r>
    <r>
      <rPr>
        <b/>
        <sz val="12"/>
        <color theme="1"/>
        <rFont val="Times New Roman"/>
        <family val="1"/>
      </rPr>
      <t>:</t>
    </r>
    <r>
      <rPr>
        <sz val="12"/>
        <color theme="1"/>
        <rFont val="Times New Roman"/>
        <family val="1"/>
      </rPr>
      <t xml:space="preserve"> Aung Thu Win</t>
    </r>
  </si>
  <si>
    <r>
      <t xml:space="preserve">Name </t>
    </r>
    <r>
      <rPr>
        <b/>
        <sz val="12"/>
        <color theme="1"/>
        <rFont val="Times New Roman"/>
        <family val="1"/>
      </rPr>
      <t>:</t>
    </r>
    <r>
      <rPr>
        <sz val="12"/>
        <color theme="1"/>
        <rFont val="Times New Roman"/>
        <family val="1"/>
      </rPr>
      <t xml:space="preserve"> Marlar Swe</t>
    </r>
  </si>
  <si>
    <r>
      <t xml:space="preserve">Name </t>
    </r>
    <r>
      <rPr>
        <b/>
        <sz val="12"/>
        <color theme="1"/>
        <rFont val="Times New Roman"/>
        <family val="1"/>
      </rPr>
      <t xml:space="preserve">: </t>
    </r>
    <r>
      <rPr>
        <sz val="12"/>
        <color theme="1"/>
        <rFont val="Times New Roman"/>
        <family val="1"/>
      </rPr>
      <t>Zin Mar Thoung</t>
    </r>
  </si>
  <si>
    <t>Sales Dept.</t>
  </si>
  <si>
    <t xml:space="preserve">F&amp;A Dept. - BR </t>
  </si>
  <si>
    <t xml:space="preserve">BOH/ABOH </t>
  </si>
  <si>
    <t xml:space="preserve">F&amp;A (DH) - BU </t>
  </si>
  <si>
    <t xml:space="preserve">GM/AGM </t>
  </si>
  <si>
    <t>CCA Dept. - CFD</t>
  </si>
  <si>
    <t>AGM/CFO - CFD</t>
  </si>
  <si>
    <t>02-COP-FNA-FRM-002-00</t>
  </si>
  <si>
    <t>Tin Mar Cho, Daw</t>
  </si>
  <si>
    <t>Summary For All BU &amp; BR Incentive (FEB'25 TO MAY'25 )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</si>
</sst>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* #,##0.0000000_);_(* \(#,##0.0000000\);_(* &quot;-&quot;??_);_(@_)"/>
    <numFmt numFmtId="166" formatCode="[$-409]d\-mmm\-yy;@"/>
    <numFmt numFmtId="167" formatCode="yyyy\-mm\-dd"/>
    <numFmt numFmtId="168" formatCode="0.0%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sz val="11"/>
      <name val="Calibri"/>
      <family val="2"/>
      <scheme val="minor"/>
    </font>
    <font>
      <b/>
      <u/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3"/>
      <color rgb="FF666666"/>
      <name val="Arial"/>
      <family val="2"/>
    </font>
    <font>
      <sz val="12"/>
      <color rgb="FF666666"/>
      <name val="Arial"/>
      <family val="2"/>
    </font>
    <font>
      <b/>
      <sz val="24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11" fillId="0" borderId="0"/>
    <xf numFmtId="0" fontId="1" fillId="0" borderId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50">
    <xf numFmtId="0" fontId="0" fillId="0" borderId="0" xfId="0"/>
    <xf numFmtId="164" fontId="5" fillId="0" borderId="5" xfId="1" applyNumberFormat="1" applyFont="1" applyFill="1" applyBorder="1" applyAlignment="1">
      <alignment horizontal="center" vertical="center"/>
    </xf>
    <xf numFmtId="164" fontId="5" fillId="0" borderId="6" xfId="1" applyNumberFormat="1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43" fontId="5" fillId="0" borderId="5" xfId="1" applyNumberFormat="1" applyFont="1" applyFill="1" applyBorder="1" applyAlignment="1">
      <alignment horizontal="center" vertical="center"/>
    </xf>
    <xf numFmtId="164" fontId="5" fillId="2" borderId="5" xfId="1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left"/>
    </xf>
    <xf numFmtId="0" fontId="6" fillId="0" borderId="0" xfId="0" applyFont="1" applyFill="1"/>
    <xf numFmtId="0" fontId="7" fillId="0" borderId="5" xfId="0" applyFont="1" applyFill="1" applyBorder="1" applyAlignment="1">
      <alignment horizontal="center" vertical="center"/>
    </xf>
    <xf numFmtId="43" fontId="5" fillId="0" borderId="2" xfId="1" applyNumberFormat="1" applyFont="1" applyFill="1" applyBorder="1" applyAlignment="1">
      <alignment horizontal="center" vertical="center"/>
    </xf>
    <xf numFmtId="164" fontId="5" fillId="2" borderId="2" xfId="1" applyNumberFormat="1" applyFont="1" applyFill="1" applyBorder="1" applyAlignment="1">
      <alignment horizontal="center" vertical="center"/>
    </xf>
    <xf numFmtId="43" fontId="8" fillId="0" borderId="5" xfId="1" applyNumberFormat="1" applyFont="1" applyFill="1" applyBorder="1" applyAlignment="1">
      <alignment horizontal="center" vertical="center"/>
    </xf>
    <xf numFmtId="164" fontId="9" fillId="0" borderId="8" xfId="1" applyNumberFormat="1" applyFont="1" applyBorder="1" applyAlignment="1">
      <alignment horizontal="center" vertical="center"/>
    </xf>
    <xf numFmtId="0" fontId="10" fillId="0" borderId="5" xfId="0" applyFont="1" applyBorder="1" applyAlignment="1">
      <alignment horizontal="center"/>
    </xf>
    <xf numFmtId="0" fontId="10" fillId="0" borderId="5" xfId="0" applyFont="1" applyBorder="1" applyAlignment="1">
      <alignment horizontal="left"/>
    </xf>
    <xf numFmtId="0" fontId="10" fillId="0" borderId="0" xfId="0" applyFont="1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0" xfId="1" applyNumberFormat="1" applyFont="1" applyAlignment="1">
      <alignment horizontal="center" vertical="center"/>
    </xf>
    <xf numFmtId="164" fontId="0" fillId="0" borderId="0" xfId="1" applyNumberFormat="1" applyFont="1"/>
    <xf numFmtId="0" fontId="0" fillId="0" borderId="0" xfId="0" applyAlignment="1">
      <alignment horizontal="left"/>
    </xf>
    <xf numFmtId="164" fontId="0" fillId="0" borderId="0" xfId="1" applyNumberFormat="1" applyFont="1" applyBorder="1"/>
    <xf numFmtId="164" fontId="5" fillId="0" borderId="0" xfId="1" applyNumberFormat="1" applyFont="1" applyBorder="1"/>
    <xf numFmtId="0" fontId="7" fillId="0" borderId="2" xfId="0" applyFont="1" applyFill="1" applyBorder="1" applyAlignment="1">
      <alignment horizontal="center" vertical="center"/>
    </xf>
    <xf numFmtId="0" fontId="5" fillId="0" borderId="5" xfId="1" applyNumberFormat="1" applyFont="1" applyFill="1" applyBorder="1" applyAlignment="1">
      <alignment horizontal="center" vertical="center"/>
    </xf>
    <xf numFmtId="0" fontId="5" fillId="0" borderId="2" xfId="1" applyNumberFormat="1" applyFont="1" applyFill="1" applyBorder="1" applyAlignment="1">
      <alignment horizontal="center" vertical="center"/>
    </xf>
    <xf numFmtId="0" fontId="0" fillId="0" borderId="0" xfId="1" applyNumberFormat="1" applyFont="1"/>
    <xf numFmtId="164" fontId="5" fillId="0" borderId="2" xfId="1" applyNumberFormat="1" applyFont="1" applyFill="1" applyBorder="1" applyAlignment="1">
      <alignment horizontal="center" vertical="center"/>
    </xf>
    <xf numFmtId="43" fontId="5" fillId="0" borderId="7" xfId="1" applyNumberFormat="1" applyFont="1" applyFill="1" applyBorder="1" applyAlignment="1">
      <alignment horizontal="center" vertical="center"/>
    </xf>
    <xf numFmtId="43" fontId="5" fillId="0" borderId="2" xfId="0" applyNumberFormat="1" applyFont="1" applyFill="1" applyBorder="1" applyAlignment="1">
      <alignment horizontal="center" vertical="center"/>
    </xf>
    <xf numFmtId="43" fontId="6" fillId="0" borderId="5" xfId="0" applyNumberFormat="1" applyFont="1" applyFill="1" applyBorder="1" applyAlignment="1">
      <alignment horizontal="left"/>
    </xf>
    <xf numFmtId="164" fontId="0" fillId="0" borderId="0" xfId="0" applyNumberFormat="1"/>
    <xf numFmtId="43" fontId="0" fillId="0" borderId="0" xfId="0" applyNumberFormat="1"/>
    <xf numFmtId="0" fontId="1" fillId="0" borderId="0" xfId="2" applyFont="1"/>
    <xf numFmtId="0" fontId="7" fillId="0" borderId="0" xfId="3" applyFont="1" applyAlignment="1">
      <alignment horizontal="center" vertical="center"/>
    </xf>
    <xf numFmtId="0" fontId="7" fillId="0" borderId="0" xfId="3" applyFont="1" applyBorder="1" applyAlignment="1">
      <alignment horizontal="center" vertical="center"/>
    </xf>
    <xf numFmtId="43" fontId="7" fillId="0" borderId="0" xfId="4" applyFont="1" applyBorder="1" applyAlignment="1">
      <alignment horizontal="center" vertical="center"/>
    </xf>
    <xf numFmtId="43" fontId="1" fillId="0" borderId="0" xfId="4" applyFont="1"/>
    <xf numFmtId="0" fontId="7" fillId="0" borderId="0" xfId="3" applyFont="1"/>
    <xf numFmtId="0" fontId="7" fillId="0" borderId="0" xfId="3" applyFont="1" applyAlignment="1">
      <alignment horizontal="left" vertical="center"/>
    </xf>
    <xf numFmtId="43" fontId="7" fillId="0" borderId="0" xfId="4" applyFont="1"/>
    <xf numFmtId="0" fontId="12" fillId="3" borderId="0" xfId="3" applyFont="1" applyFill="1" applyAlignment="1">
      <alignment horizontal="left" vertical="center"/>
    </xf>
    <xf numFmtId="0" fontId="12" fillId="3" borderId="0" xfId="3" applyFont="1" applyFill="1" applyAlignment="1">
      <alignment horizontal="left"/>
    </xf>
    <xf numFmtId="43" fontId="12" fillId="3" borderId="0" xfId="4" applyFont="1" applyFill="1" applyAlignment="1">
      <alignment horizontal="right"/>
    </xf>
    <xf numFmtId="39" fontId="12" fillId="3" borderId="0" xfId="3" applyNumberFormat="1" applyFont="1" applyFill="1" applyAlignment="1">
      <alignment horizontal="right"/>
    </xf>
    <xf numFmtId="43" fontId="12" fillId="3" borderId="0" xfId="4" applyFont="1" applyFill="1" applyAlignment="1">
      <alignment horizontal="left"/>
    </xf>
    <xf numFmtId="0" fontId="12" fillId="4" borderId="0" xfId="3" applyFont="1" applyFill="1" applyAlignment="1">
      <alignment horizontal="left" vertical="center"/>
    </xf>
    <xf numFmtId="0" fontId="12" fillId="4" borderId="0" xfId="3" applyFont="1" applyFill="1" applyAlignment="1">
      <alignment horizontal="left"/>
    </xf>
    <xf numFmtId="43" fontId="12" fillId="4" borderId="0" xfId="4" applyFont="1" applyFill="1" applyAlignment="1">
      <alignment horizontal="right"/>
    </xf>
    <xf numFmtId="39" fontId="12" fillId="4" borderId="0" xfId="3" applyNumberFormat="1" applyFont="1" applyFill="1" applyAlignment="1">
      <alignment horizontal="right"/>
    </xf>
    <xf numFmtId="43" fontId="12" fillId="4" borderId="0" xfId="4" applyFont="1" applyFill="1" applyAlignment="1">
      <alignment horizontal="left"/>
    </xf>
    <xf numFmtId="14" fontId="12" fillId="4" borderId="0" xfId="3" quotePrefix="1" applyNumberFormat="1" applyFont="1" applyFill="1" applyAlignment="1">
      <alignment horizontal="left" vertical="center"/>
    </xf>
    <xf numFmtId="0" fontId="12" fillId="4" borderId="9" xfId="3" applyFont="1" applyFill="1" applyBorder="1" applyAlignment="1">
      <alignment horizontal="left" vertical="center"/>
    </xf>
    <xf numFmtId="0" fontId="12" fillId="4" borderId="9" xfId="3" applyFont="1" applyFill="1" applyBorder="1" applyAlignment="1">
      <alignment horizontal="left"/>
    </xf>
    <xf numFmtId="43" fontId="12" fillId="4" borderId="9" xfId="4" applyFont="1" applyFill="1" applyBorder="1" applyAlignment="1">
      <alignment horizontal="right"/>
    </xf>
    <xf numFmtId="39" fontId="12" fillId="4" borderId="9" xfId="3" applyNumberFormat="1" applyFont="1" applyFill="1" applyBorder="1" applyAlignment="1">
      <alignment horizontal="right"/>
    </xf>
    <xf numFmtId="0" fontId="7" fillId="4" borderId="9" xfId="3" applyFont="1" applyFill="1" applyBorder="1" applyAlignment="1">
      <alignment horizontal="left"/>
    </xf>
    <xf numFmtId="0" fontId="12" fillId="0" borderId="0" xfId="3" applyFont="1" applyFill="1" applyBorder="1" applyAlignment="1">
      <alignment horizontal="left" vertical="center"/>
    </xf>
    <xf numFmtId="0" fontId="12" fillId="0" borderId="0" xfId="3" applyFont="1" applyFill="1" applyBorder="1" applyAlignment="1">
      <alignment horizontal="left"/>
    </xf>
    <xf numFmtId="43" fontId="12" fillId="0" borderId="0" xfId="4" applyFont="1" applyFill="1" applyBorder="1" applyAlignment="1">
      <alignment horizontal="right"/>
    </xf>
    <xf numFmtId="39" fontId="12" fillId="0" borderId="0" xfId="3" applyNumberFormat="1" applyFont="1" applyFill="1" applyBorder="1" applyAlignment="1">
      <alignment horizontal="right"/>
    </xf>
    <xf numFmtId="43" fontId="12" fillId="0" borderId="0" xfId="4" applyFont="1" applyFill="1" applyBorder="1" applyAlignment="1">
      <alignment horizontal="left"/>
    </xf>
    <xf numFmtId="0" fontId="12" fillId="3" borderId="0" xfId="3" applyFont="1" applyFill="1" applyBorder="1" applyAlignment="1">
      <alignment horizontal="left" vertical="center"/>
    </xf>
    <xf numFmtId="0" fontId="12" fillId="3" borderId="0" xfId="3" applyFont="1" applyFill="1" applyBorder="1" applyAlignment="1">
      <alignment horizontal="left"/>
    </xf>
    <xf numFmtId="43" fontId="12" fillId="3" borderId="0" xfId="4" applyFont="1" applyFill="1" applyBorder="1" applyAlignment="1">
      <alignment horizontal="right"/>
    </xf>
    <xf numFmtId="39" fontId="12" fillId="3" borderId="0" xfId="3" applyNumberFormat="1" applyFont="1" applyFill="1" applyBorder="1" applyAlignment="1">
      <alignment horizontal="right"/>
    </xf>
    <xf numFmtId="43" fontId="12" fillId="3" borderId="0" xfId="4" applyFont="1" applyFill="1" applyBorder="1" applyAlignment="1">
      <alignment horizontal="left"/>
    </xf>
    <xf numFmtId="164" fontId="12" fillId="3" borderId="0" xfId="5" applyNumberFormat="1" applyFont="1" applyFill="1" applyAlignment="1">
      <alignment horizontal="right"/>
    </xf>
    <xf numFmtId="164" fontId="12" fillId="3" borderId="0" xfId="5" applyNumberFormat="1" applyFont="1" applyFill="1" applyAlignment="1">
      <alignment horizontal="right" wrapText="1"/>
    </xf>
    <xf numFmtId="164" fontId="12" fillId="4" borderId="0" xfId="5" applyNumberFormat="1" applyFont="1" applyFill="1" applyAlignment="1">
      <alignment horizontal="right"/>
    </xf>
    <xf numFmtId="43" fontId="7" fillId="4" borderId="9" xfId="4" applyFont="1" applyFill="1" applyBorder="1" applyAlignment="1">
      <alignment horizontal="left"/>
    </xf>
    <xf numFmtId="0" fontId="7" fillId="4" borderId="9" xfId="3" applyFont="1" applyFill="1" applyBorder="1"/>
    <xf numFmtId="0" fontId="12" fillId="0" borderId="0" xfId="3" applyFont="1" applyAlignment="1">
      <alignment horizontal="left" vertical="center"/>
    </xf>
    <xf numFmtId="0" fontId="12" fillId="0" borderId="0" xfId="3" applyFont="1" applyAlignment="1">
      <alignment horizontal="left"/>
    </xf>
    <xf numFmtId="43" fontId="12" fillId="0" borderId="0" xfId="4" applyFont="1" applyAlignment="1">
      <alignment horizontal="right"/>
    </xf>
    <xf numFmtId="39" fontId="12" fillId="0" borderId="0" xfId="3" applyNumberFormat="1" applyFont="1" applyAlignment="1">
      <alignment horizontal="right"/>
    </xf>
    <xf numFmtId="43" fontId="12" fillId="0" borderId="0" xfId="4" applyFont="1" applyAlignment="1">
      <alignment horizontal="left"/>
    </xf>
    <xf numFmtId="0" fontId="12" fillId="4" borderId="0" xfId="3" applyFont="1" applyFill="1"/>
    <xf numFmtId="0" fontId="12" fillId="4" borderId="0" xfId="3" quotePrefix="1" applyFont="1" applyFill="1" applyAlignment="1">
      <alignment horizontal="left" vertical="center"/>
    </xf>
    <xf numFmtId="43" fontId="12" fillId="4" borderId="9" xfId="4" applyFont="1" applyFill="1" applyBorder="1" applyAlignment="1">
      <alignment horizontal="left"/>
    </xf>
    <xf numFmtId="0" fontId="12" fillId="3" borderId="0" xfId="3" applyFont="1" applyFill="1"/>
    <xf numFmtId="43" fontId="12" fillId="4" borderId="0" xfId="4" applyFont="1" applyFill="1" applyAlignment="1">
      <alignment horizontal="center"/>
    </xf>
    <xf numFmtId="0" fontId="12" fillId="3" borderId="10" xfId="3" applyFont="1" applyFill="1" applyBorder="1" applyAlignment="1">
      <alignment horizontal="left" vertical="center"/>
    </xf>
    <xf numFmtId="0" fontId="12" fillId="3" borderId="10" xfId="3" applyFont="1" applyFill="1" applyBorder="1" applyAlignment="1">
      <alignment horizontal="left"/>
    </xf>
    <xf numFmtId="43" fontId="12" fillId="3" borderId="10" xfId="4" applyFont="1" applyFill="1" applyBorder="1" applyAlignment="1">
      <alignment horizontal="right"/>
    </xf>
    <xf numFmtId="43" fontId="12" fillId="4" borderId="10" xfId="4" applyFont="1" applyFill="1" applyBorder="1" applyAlignment="1">
      <alignment horizontal="right"/>
    </xf>
    <xf numFmtId="39" fontId="12" fillId="3" borderId="10" xfId="3" applyNumberFormat="1" applyFont="1" applyFill="1" applyBorder="1" applyAlignment="1">
      <alignment horizontal="right"/>
    </xf>
    <xf numFmtId="43" fontId="12" fillId="3" borderId="10" xfId="4" applyFont="1" applyFill="1" applyBorder="1" applyAlignment="1">
      <alignment horizontal="left"/>
    </xf>
    <xf numFmtId="43" fontId="12" fillId="4" borderId="0" xfId="4" applyFont="1" applyFill="1" applyBorder="1" applyAlignment="1">
      <alignment horizontal="right"/>
    </xf>
    <xf numFmtId="0" fontId="12" fillId="4" borderId="0" xfId="3" applyFont="1" applyFill="1" applyBorder="1" applyAlignment="1">
      <alignment horizontal="left" vertical="center"/>
    </xf>
    <xf numFmtId="0" fontId="12" fillId="4" borderId="0" xfId="3" applyFont="1" applyFill="1" applyBorder="1" applyAlignment="1">
      <alignment horizontal="left"/>
    </xf>
    <xf numFmtId="39" fontId="12" fillId="4" borderId="0" xfId="3" applyNumberFormat="1" applyFont="1" applyFill="1" applyBorder="1" applyAlignment="1">
      <alignment horizontal="right"/>
    </xf>
    <xf numFmtId="43" fontId="12" fillId="4" borderId="0" xfId="4" applyFont="1" applyFill="1" applyBorder="1" applyAlignment="1">
      <alignment horizontal="left"/>
    </xf>
    <xf numFmtId="0" fontId="12" fillId="0" borderId="0" xfId="3" applyFont="1" applyFill="1" applyAlignment="1">
      <alignment horizontal="left" vertical="center"/>
    </xf>
    <xf numFmtId="0" fontId="12" fillId="0" borderId="0" xfId="3" applyFont="1" applyFill="1" applyAlignment="1">
      <alignment horizontal="left"/>
    </xf>
    <xf numFmtId="43" fontId="12" fillId="0" borderId="0" xfId="4" applyFont="1" applyFill="1" applyAlignment="1">
      <alignment horizontal="right"/>
    </xf>
    <xf numFmtId="39" fontId="12" fillId="0" borderId="0" xfId="3" applyNumberFormat="1" applyFont="1" applyFill="1" applyAlignment="1">
      <alignment horizontal="right"/>
    </xf>
    <xf numFmtId="43" fontId="12" fillId="0" borderId="0" xfId="4" applyFont="1" applyFill="1" applyAlignment="1">
      <alignment horizontal="left"/>
    </xf>
    <xf numFmtId="164" fontId="12" fillId="3" borderId="10" xfId="5" applyNumberFormat="1" applyFont="1" applyFill="1" applyBorder="1" applyAlignment="1">
      <alignment horizontal="right"/>
    </xf>
    <xf numFmtId="164" fontId="12" fillId="3" borderId="0" xfId="5" applyNumberFormat="1" applyFont="1" applyFill="1" applyBorder="1" applyAlignment="1">
      <alignment horizontal="right"/>
    </xf>
    <xf numFmtId="0" fontId="12" fillId="5" borderId="0" xfId="3" quotePrefix="1" applyFont="1" applyFill="1" applyBorder="1" applyAlignment="1">
      <alignment horizontal="left" vertical="center"/>
    </xf>
    <xf numFmtId="0" fontId="12" fillId="5" borderId="0" xfId="3" applyFont="1" applyFill="1" applyBorder="1" applyAlignment="1">
      <alignment horizontal="left" vertical="center"/>
    </xf>
    <xf numFmtId="0" fontId="12" fillId="5" borderId="0" xfId="3" applyFont="1" applyFill="1" applyBorder="1" applyAlignment="1">
      <alignment horizontal="left"/>
    </xf>
    <xf numFmtId="43" fontId="12" fillId="5" borderId="0" xfId="4" applyFont="1" applyFill="1" applyBorder="1" applyAlignment="1">
      <alignment horizontal="right"/>
    </xf>
    <xf numFmtId="164" fontId="12" fillId="5" borderId="0" xfId="5" applyNumberFormat="1" applyFont="1" applyFill="1" applyBorder="1" applyAlignment="1">
      <alignment horizontal="right"/>
    </xf>
    <xf numFmtId="43" fontId="12" fillId="5" borderId="0" xfId="4" applyFont="1" applyFill="1" applyBorder="1" applyAlignment="1">
      <alignment horizontal="left"/>
    </xf>
    <xf numFmtId="165" fontId="12" fillId="5" borderId="0" xfId="3" applyNumberFormat="1" applyFont="1" applyFill="1" applyBorder="1"/>
    <xf numFmtId="0" fontId="12" fillId="5" borderId="0" xfId="3" applyFont="1" applyFill="1" applyBorder="1"/>
    <xf numFmtId="0" fontId="12" fillId="4" borderId="0" xfId="3" quotePrefix="1" applyFont="1" applyFill="1" applyBorder="1" applyAlignment="1">
      <alignment horizontal="left" vertical="center"/>
    </xf>
    <xf numFmtId="43" fontId="12" fillId="4" borderId="0" xfId="4" applyFont="1" applyFill="1" applyBorder="1"/>
    <xf numFmtId="164" fontId="12" fillId="4" borderId="0" xfId="5" applyNumberFormat="1" applyFont="1" applyFill="1" applyBorder="1" applyAlignment="1">
      <alignment horizontal="right"/>
    </xf>
    <xf numFmtId="43" fontId="7" fillId="4" borderId="9" xfId="4" applyFont="1" applyFill="1" applyBorder="1" applyAlignment="1">
      <alignment horizontal="right"/>
    </xf>
    <xf numFmtId="43" fontId="7" fillId="4" borderId="9" xfId="5" applyNumberFormat="1" applyFont="1" applyFill="1" applyBorder="1" applyAlignment="1">
      <alignment horizontal="right"/>
    </xf>
    <xf numFmtId="0" fontId="7" fillId="0" borderId="0" xfId="3" applyFont="1" applyFill="1" applyBorder="1"/>
    <xf numFmtId="0" fontId="7" fillId="0" borderId="0" xfId="3" applyFont="1" applyFill="1" applyBorder="1" applyAlignment="1">
      <alignment horizontal="left"/>
    </xf>
    <xf numFmtId="43" fontId="7" fillId="0" borderId="0" xfId="4" applyFont="1" applyFill="1" applyBorder="1" applyAlignment="1">
      <alignment horizontal="right"/>
    </xf>
    <xf numFmtId="43" fontId="7" fillId="0" borderId="0" xfId="5" applyNumberFormat="1" applyFont="1" applyFill="1" applyBorder="1" applyAlignment="1">
      <alignment horizontal="right"/>
    </xf>
    <xf numFmtId="43" fontId="7" fillId="0" borderId="0" xfId="4" applyFont="1" applyFill="1" applyBorder="1" applyAlignment="1">
      <alignment horizontal="left"/>
    </xf>
    <xf numFmtId="0" fontId="2" fillId="5" borderId="0" xfId="3" applyFont="1" applyFill="1" applyAlignment="1">
      <alignment horizontal="left" vertical="center"/>
    </xf>
    <xf numFmtId="0" fontId="2" fillId="5" borderId="0" xfId="3" applyFont="1" applyFill="1" applyAlignment="1">
      <alignment horizontal="left"/>
    </xf>
    <xf numFmtId="43" fontId="2" fillId="5" borderId="0" xfId="4" applyFont="1" applyFill="1" applyAlignment="1">
      <alignment horizontal="right"/>
    </xf>
    <xf numFmtId="39" fontId="2" fillId="5" borderId="0" xfId="3" applyNumberFormat="1" applyFont="1" applyFill="1" applyAlignment="1">
      <alignment horizontal="right"/>
    </xf>
    <xf numFmtId="43" fontId="2" fillId="5" borderId="0" xfId="4" applyFont="1" applyFill="1" applyAlignment="1">
      <alignment horizontal="left"/>
    </xf>
    <xf numFmtId="0" fontId="2" fillId="5" borderId="0" xfId="3" applyFont="1" applyFill="1"/>
    <xf numFmtId="0" fontId="2" fillId="5" borderId="0" xfId="3" quotePrefix="1" applyFont="1" applyFill="1" applyAlignment="1">
      <alignment horizontal="left" vertical="center"/>
    </xf>
    <xf numFmtId="0" fontId="2" fillId="5" borderId="0" xfId="3" applyFont="1" applyFill="1" applyAlignment="1">
      <alignment horizontal="left" wrapText="1"/>
    </xf>
    <xf numFmtId="0" fontId="1" fillId="0" borderId="9" xfId="2" applyFont="1" applyFill="1" applyBorder="1"/>
    <xf numFmtId="43" fontId="12" fillId="0" borderId="9" xfId="4" applyFont="1" applyFill="1" applyBorder="1"/>
    <xf numFmtId="3" fontId="12" fillId="0" borderId="9" xfId="3" applyNumberFormat="1" applyFont="1" applyFill="1" applyBorder="1"/>
    <xf numFmtId="43" fontId="12" fillId="0" borderId="9" xfId="3" applyNumberFormat="1" applyFont="1" applyFill="1" applyBorder="1"/>
    <xf numFmtId="9" fontId="12" fillId="0" borderId="9" xfId="3" applyNumberFormat="1" applyFont="1" applyFill="1" applyBorder="1"/>
    <xf numFmtId="9" fontId="1" fillId="0" borderId="9" xfId="2" applyNumberFormat="1" applyFont="1" applyFill="1" applyBorder="1"/>
    <xf numFmtId="0" fontId="13" fillId="0" borderId="0" xfId="2" applyFont="1" applyAlignment="1">
      <alignment horizontal="left" vertical="center"/>
    </xf>
    <xf numFmtId="0" fontId="13" fillId="0" borderId="0" xfId="2" applyFont="1" applyAlignment="1">
      <alignment horizontal="left"/>
    </xf>
    <xf numFmtId="43" fontId="13" fillId="0" borderId="0" xfId="4" applyFont="1" applyAlignment="1">
      <alignment horizontal="right"/>
    </xf>
    <xf numFmtId="39" fontId="13" fillId="0" borderId="0" xfId="2" applyNumberFormat="1" applyFont="1" applyAlignment="1">
      <alignment horizontal="right"/>
    </xf>
    <xf numFmtId="43" fontId="13" fillId="0" borderId="0" xfId="4" applyFont="1" applyAlignment="1">
      <alignment horizontal="left"/>
    </xf>
    <xf numFmtId="0" fontId="13" fillId="0" borderId="0" xfId="2" applyFont="1"/>
    <xf numFmtId="0" fontId="12" fillId="3" borderId="0" xfId="2" applyFont="1" applyFill="1" applyAlignment="1">
      <alignment horizontal="left" vertical="center"/>
    </xf>
    <xf numFmtId="0" fontId="12" fillId="3" borderId="0" xfId="2" applyFont="1" applyFill="1" applyAlignment="1">
      <alignment horizontal="left"/>
    </xf>
    <xf numFmtId="39" fontId="12" fillId="3" borderId="0" xfId="2" applyNumberFormat="1" applyFont="1" applyFill="1" applyAlignment="1">
      <alignment horizontal="right"/>
    </xf>
    <xf numFmtId="0" fontId="12" fillId="3" borderId="0" xfId="2" applyFont="1" applyFill="1"/>
    <xf numFmtId="0" fontId="12" fillId="3" borderId="11" xfId="2" applyFont="1" applyFill="1" applyBorder="1" applyAlignment="1">
      <alignment horizontal="left" vertical="center"/>
    </xf>
    <xf numFmtId="0" fontId="12" fillId="3" borderId="11" xfId="2" applyFont="1" applyFill="1" applyBorder="1" applyAlignment="1">
      <alignment horizontal="left"/>
    </xf>
    <xf numFmtId="43" fontId="12" fillId="3" borderId="11" xfId="4" applyFont="1" applyFill="1" applyBorder="1" applyAlignment="1">
      <alignment horizontal="right"/>
    </xf>
    <xf numFmtId="39" fontId="12" fillId="3" borderId="11" xfId="2" applyNumberFormat="1" applyFont="1" applyFill="1" applyBorder="1" applyAlignment="1">
      <alignment horizontal="right"/>
    </xf>
    <xf numFmtId="43" fontId="7" fillId="3" borderId="11" xfId="4" applyFont="1" applyFill="1" applyBorder="1" applyAlignment="1">
      <alignment horizontal="right"/>
    </xf>
    <xf numFmtId="0" fontId="12" fillId="3" borderId="11" xfId="2" applyFont="1" applyFill="1" applyBorder="1"/>
    <xf numFmtId="0" fontId="13" fillId="3" borderId="0" xfId="2" applyFont="1" applyFill="1" applyAlignment="1">
      <alignment horizontal="left" vertical="center"/>
    </xf>
    <xf numFmtId="0" fontId="7" fillId="3" borderId="11" xfId="2" applyFont="1" applyFill="1" applyBorder="1"/>
    <xf numFmtId="0" fontId="7" fillId="3" borderId="11" xfId="2" applyFont="1" applyFill="1" applyBorder="1" applyAlignment="1">
      <alignment horizontal="left"/>
    </xf>
    <xf numFmtId="39" fontId="7" fillId="3" borderId="11" xfId="2" applyNumberFormat="1" applyFont="1" applyFill="1" applyBorder="1" applyAlignment="1">
      <alignment horizontal="right"/>
    </xf>
    <xf numFmtId="0" fontId="13" fillId="0" borderId="0" xfId="2" applyFont="1" applyFill="1" applyAlignment="1">
      <alignment horizontal="left" vertical="center"/>
    </xf>
    <xf numFmtId="43" fontId="3" fillId="0" borderId="0" xfId="4" applyFont="1" applyAlignment="1">
      <alignment horizontal="center"/>
    </xf>
    <xf numFmtId="0" fontId="3" fillId="0" borderId="0" xfId="2" applyFont="1" applyAlignment="1">
      <alignment horizontal="center"/>
    </xf>
    <xf numFmtId="0" fontId="3" fillId="0" borderId="0" xfId="2" applyFont="1"/>
    <xf numFmtId="0" fontId="1" fillId="3" borderId="0" xfId="2" applyFont="1" applyFill="1" applyAlignment="1">
      <alignment horizontal="left" vertical="center"/>
    </xf>
    <xf numFmtId="0" fontId="1" fillId="3" borderId="0" xfId="2" applyFont="1" applyFill="1" applyAlignment="1">
      <alignment horizontal="left"/>
    </xf>
    <xf numFmtId="43" fontId="1" fillId="3" borderId="0" xfId="4" applyFont="1" applyFill="1" applyAlignment="1">
      <alignment horizontal="right"/>
    </xf>
    <xf numFmtId="39" fontId="1" fillId="3" borderId="0" xfId="2" applyNumberFormat="1" applyFont="1" applyFill="1" applyAlignment="1">
      <alignment horizontal="right"/>
    </xf>
    <xf numFmtId="43" fontId="1" fillId="3" borderId="0" xfId="4" applyFont="1" applyFill="1" applyAlignment="1">
      <alignment horizontal="left"/>
    </xf>
    <xf numFmtId="0" fontId="1" fillId="3" borderId="0" xfId="2" applyFont="1" applyFill="1"/>
    <xf numFmtId="0" fontId="12" fillId="3" borderId="0" xfId="2" quotePrefix="1" applyFont="1" applyFill="1" applyAlignment="1">
      <alignment horizontal="left" vertical="center"/>
    </xf>
    <xf numFmtId="0" fontId="12" fillId="0" borderId="0" xfId="2" applyFont="1" applyFill="1" applyAlignment="1">
      <alignment horizontal="left" vertical="center"/>
    </xf>
    <xf numFmtId="0" fontId="12" fillId="0" borderId="0" xfId="2" applyFont="1" applyFill="1" applyAlignment="1">
      <alignment horizontal="left"/>
    </xf>
    <xf numFmtId="39" fontId="12" fillId="0" borderId="0" xfId="2" applyNumberFormat="1" applyFont="1" applyFill="1" applyAlignment="1">
      <alignment horizontal="right"/>
    </xf>
    <xf numFmtId="0" fontId="12" fillId="0" borderId="0" xfId="2" applyFont="1" applyFill="1"/>
    <xf numFmtId="43" fontId="12" fillId="0" borderId="0" xfId="4" applyFont="1" applyFill="1"/>
    <xf numFmtId="0" fontId="1" fillId="0" borderId="0" xfId="2" applyFont="1" applyFill="1" applyAlignment="1">
      <alignment horizontal="left" vertical="center"/>
    </xf>
    <xf numFmtId="0" fontId="1" fillId="0" borderId="0" xfId="2" applyFont="1" applyFill="1" applyAlignment="1">
      <alignment horizontal="left"/>
    </xf>
    <xf numFmtId="43" fontId="1" fillId="0" borderId="0" xfId="4" applyFont="1" applyFill="1" applyAlignment="1">
      <alignment horizontal="right"/>
    </xf>
    <xf numFmtId="39" fontId="1" fillId="0" borderId="0" xfId="2" applyNumberFormat="1" applyFont="1" applyFill="1" applyAlignment="1">
      <alignment horizontal="right"/>
    </xf>
    <xf numFmtId="0" fontId="1" fillId="0" borderId="0" xfId="2" applyFont="1" applyFill="1"/>
    <xf numFmtId="0" fontId="1" fillId="0" borderId="0" xfId="2" quotePrefix="1" applyFont="1" applyFill="1" applyAlignment="1">
      <alignment horizontal="left" vertical="center"/>
    </xf>
    <xf numFmtId="43" fontId="1" fillId="0" borderId="0" xfId="4" applyFont="1" applyFill="1" applyAlignment="1">
      <alignment horizontal="left"/>
    </xf>
    <xf numFmtId="0" fontId="7" fillId="0" borderId="11" xfId="2" applyFont="1" applyFill="1" applyBorder="1"/>
    <xf numFmtId="0" fontId="12" fillId="0" borderId="11" xfId="2" applyFont="1" applyFill="1" applyBorder="1"/>
    <xf numFmtId="0" fontId="7" fillId="0" borderId="11" xfId="2" applyFont="1" applyFill="1" applyBorder="1" applyAlignment="1">
      <alignment horizontal="left"/>
    </xf>
    <xf numFmtId="43" fontId="7" fillId="0" borderId="11" xfId="4" applyFont="1" applyFill="1" applyBorder="1" applyAlignment="1">
      <alignment horizontal="right"/>
    </xf>
    <xf numFmtId="39" fontId="7" fillId="0" borderId="11" xfId="2" applyNumberFormat="1" applyFont="1" applyFill="1" applyBorder="1" applyAlignment="1">
      <alignment horizontal="right"/>
    </xf>
    <xf numFmtId="43" fontId="12" fillId="0" borderId="11" xfId="2" applyNumberFormat="1" applyFont="1" applyFill="1" applyBorder="1"/>
    <xf numFmtId="0" fontId="1" fillId="0" borderId="0" xfId="2" quotePrefix="1" applyFont="1"/>
    <xf numFmtId="0" fontId="1" fillId="0" borderId="0" xfId="2" applyFont="1" applyBorder="1"/>
    <xf numFmtId="43" fontId="1" fillId="0" borderId="0" xfId="4" applyFont="1" applyBorder="1"/>
    <xf numFmtId="0" fontId="1" fillId="0" borderId="11" xfId="2" applyFont="1" applyBorder="1"/>
    <xf numFmtId="43" fontId="1" fillId="0" borderId="11" xfId="4" applyFont="1" applyBorder="1"/>
    <xf numFmtId="43" fontId="1" fillId="0" borderId="11" xfId="2" applyNumberFormat="1" applyFont="1" applyBorder="1"/>
    <xf numFmtId="43" fontId="1" fillId="0" borderId="0" xfId="2" applyNumberFormat="1" applyFont="1" applyBorder="1"/>
    <xf numFmtId="0" fontId="14" fillId="0" borderId="0" xfId="2" applyFont="1" applyFill="1" applyBorder="1" applyAlignment="1">
      <alignment horizontal="left"/>
    </xf>
    <xf numFmtId="43" fontId="14" fillId="0" borderId="0" xfId="4" applyFont="1" applyFill="1" applyBorder="1" applyAlignment="1">
      <alignment horizontal="left"/>
    </xf>
    <xf numFmtId="0" fontId="1" fillId="0" borderId="0" xfId="2" applyFont="1" applyFill="1" applyBorder="1"/>
    <xf numFmtId="43" fontId="1" fillId="0" borderId="0" xfId="4" applyFont="1" applyFill="1" applyBorder="1"/>
    <xf numFmtId="0" fontId="1" fillId="0" borderId="0" xfId="2" applyFont="1" applyFill="1" applyBorder="1" applyAlignment="1"/>
    <xf numFmtId="0" fontId="1" fillId="0" borderId="11" xfId="2" applyFont="1" applyFill="1" applyBorder="1"/>
    <xf numFmtId="43" fontId="1" fillId="0" borderId="11" xfId="4" applyFont="1" applyFill="1" applyBorder="1"/>
    <xf numFmtId="43" fontId="1" fillId="0" borderId="0" xfId="2" applyNumberFormat="1" applyFont="1" applyFill="1" applyBorder="1"/>
    <xf numFmtId="43" fontId="1" fillId="0" borderId="0" xfId="4" applyFont="1" applyFill="1"/>
    <xf numFmtId="0" fontId="1" fillId="0" borderId="0" xfId="2" applyFont="1" applyFill="1" applyAlignment="1"/>
    <xf numFmtId="43" fontId="1" fillId="0" borderId="0" xfId="2" applyNumberFormat="1" applyFont="1" applyFill="1"/>
    <xf numFmtId="43" fontId="1" fillId="0" borderId="11" xfId="2" applyNumberFormat="1" applyFont="1" applyFill="1" applyBorder="1"/>
    <xf numFmtId="0" fontId="15" fillId="0" borderId="0" xfId="2" applyFont="1" applyFill="1" applyBorder="1" applyAlignment="1">
      <alignment horizontal="left"/>
    </xf>
    <xf numFmtId="0" fontId="15" fillId="0" borderId="0" xfId="2" applyFont="1" applyFill="1"/>
    <xf numFmtId="43" fontId="15" fillId="0" borderId="0" xfId="4" applyFont="1" applyFill="1"/>
    <xf numFmtId="0" fontId="14" fillId="0" borderId="0" xfId="2" applyFont="1"/>
    <xf numFmtId="43" fontId="14" fillId="0" borderId="0" xfId="4" applyFont="1"/>
    <xf numFmtId="0" fontId="14" fillId="6" borderId="0" xfId="2" applyFont="1" applyFill="1" applyBorder="1"/>
    <xf numFmtId="0" fontId="1" fillId="6" borderId="0" xfId="2" applyFont="1" applyFill="1" applyBorder="1"/>
    <xf numFmtId="43" fontId="1" fillId="6" borderId="0" xfId="4" applyFont="1" applyFill="1" applyBorder="1"/>
    <xf numFmtId="43" fontId="1" fillId="6" borderId="0" xfId="2" applyNumberFormat="1" applyFont="1" applyFill="1" applyBorder="1"/>
    <xf numFmtId="0" fontId="3" fillId="6" borderId="0" xfId="2" applyFont="1" applyFill="1"/>
    <xf numFmtId="43" fontId="3" fillId="6" borderId="0" xfId="4" applyFont="1" applyFill="1"/>
    <xf numFmtId="0" fontId="1" fillId="6" borderId="0" xfId="2" applyFont="1" applyFill="1"/>
    <xf numFmtId="43" fontId="1" fillId="6" borderId="0" xfId="4" applyFont="1" applyFill="1"/>
    <xf numFmtId="9" fontId="3" fillId="6" borderId="0" xfId="2" applyNumberFormat="1" applyFont="1" applyFill="1"/>
    <xf numFmtId="43" fontId="3" fillId="6" borderId="0" xfId="2" applyNumberFormat="1" applyFont="1" applyFill="1"/>
    <xf numFmtId="0" fontId="12" fillId="6" borderId="0" xfId="2" applyFont="1" applyFill="1" applyAlignment="1">
      <alignment horizontal="left" vertical="center"/>
    </xf>
    <xf numFmtId="0" fontId="12" fillId="6" borderId="0" xfId="2" applyFont="1" applyFill="1" applyAlignment="1">
      <alignment horizontal="left"/>
    </xf>
    <xf numFmtId="39" fontId="12" fillId="6" borderId="0" xfId="2" applyNumberFormat="1" applyFont="1" applyFill="1" applyAlignment="1">
      <alignment horizontal="right"/>
    </xf>
    <xf numFmtId="0" fontId="12" fillId="6" borderId="0" xfId="2" applyFont="1" applyFill="1"/>
    <xf numFmtId="0" fontId="1" fillId="7" borderId="11" xfId="2" applyFont="1" applyFill="1" applyBorder="1"/>
    <xf numFmtId="43" fontId="1" fillId="7" borderId="11" xfId="4" applyFont="1" applyFill="1" applyBorder="1"/>
    <xf numFmtId="43" fontId="3" fillId="7" borderId="11" xfId="2" applyNumberFormat="1" applyFont="1" applyFill="1" applyBorder="1"/>
    <xf numFmtId="43" fontId="1" fillId="7" borderId="11" xfId="2" applyNumberFormat="1" applyFont="1" applyFill="1" applyBorder="1"/>
    <xf numFmtId="0" fontId="3" fillId="6" borderId="0" xfId="2" quotePrefix="1" applyFont="1" applyFill="1"/>
    <xf numFmtId="0" fontId="3" fillId="6" borderId="0" xfId="2" applyFont="1" applyFill="1" applyAlignment="1"/>
    <xf numFmtId="3" fontId="3" fillId="6" borderId="0" xfId="2" applyNumberFormat="1" applyFont="1" applyFill="1"/>
    <xf numFmtId="4" fontId="3" fillId="6" borderId="0" xfId="2" applyNumberFormat="1" applyFont="1" applyFill="1"/>
    <xf numFmtId="0" fontId="0" fillId="3" borderId="0" xfId="2" quotePrefix="1" applyFont="1" applyFill="1"/>
    <xf numFmtId="0" fontId="0" fillId="3" borderId="0" xfId="2" applyFont="1" applyFill="1"/>
    <xf numFmtId="43" fontId="1" fillId="3" borderId="0" xfId="4" applyFont="1" applyFill="1"/>
    <xf numFmtId="0" fontId="1" fillId="0" borderId="9" xfId="2" applyFont="1" applyBorder="1"/>
    <xf numFmtId="43" fontId="1" fillId="0" borderId="9" xfId="4" applyFont="1" applyBorder="1"/>
    <xf numFmtId="0" fontId="3" fillId="0" borderId="9" xfId="2" applyFont="1" applyBorder="1"/>
    <xf numFmtId="0" fontId="0" fillId="0" borderId="0" xfId="2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39" fontId="1" fillId="0" borderId="0" xfId="0" applyNumberFormat="1" applyFont="1" applyAlignment="1">
      <alignment horizontal="right"/>
    </xf>
    <xf numFmtId="39" fontId="0" fillId="0" borderId="0" xfId="0" applyNumberFormat="1" applyFont="1" applyAlignment="1">
      <alignment horizontal="right"/>
    </xf>
    <xf numFmtId="164" fontId="1" fillId="0" borderId="0" xfId="1" applyNumberFormat="1" applyFont="1" applyAlignment="1">
      <alignment horizontal="left"/>
    </xf>
    <xf numFmtId="0" fontId="1" fillId="0" borderId="0" xfId="0" applyFont="1"/>
    <xf numFmtId="43" fontId="1" fillId="0" borderId="0" xfId="1" applyFont="1"/>
    <xf numFmtId="0" fontId="0" fillId="0" borderId="0" xfId="0" applyFont="1"/>
    <xf numFmtId="43" fontId="1" fillId="0" borderId="0" xfId="0" applyNumberFormat="1" applyFon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39" fontId="2" fillId="0" borderId="0" xfId="0" applyNumberFormat="1" applyFont="1" applyAlignment="1">
      <alignment horizontal="right"/>
    </xf>
    <xf numFmtId="164" fontId="2" fillId="0" borderId="0" xfId="1" applyNumberFormat="1" applyFont="1" applyAlignment="1">
      <alignment horizontal="left"/>
    </xf>
    <xf numFmtId="0" fontId="2" fillId="0" borderId="0" xfId="0" applyFont="1"/>
    <xf numFmtId="43" fontId="2" fillId="0" borderId="0" xfId="1" applyFont="1"/>
    <xf numFmtId="166" fontId="0" fillId="0" borderId="0" xfId="0" applyNumberFormat="1" applyAlignment="1">
      <alignment horizontal="left"/>
    </xf>
    <xf numFmtId="0" fontId="0" fillId="0" borderId="0" xfId="0" applyFont="1" applyAlignment="1">
      <alignment horizontal="left" vertical="center"/>
    </xf>
    <xf numFmtId="3" fontId="0" fillId="0" borderId="0" xfId="0" applyNumberFormat="1"/>
    <xf numFmtId="14" fontId="0" fillId="0" borderId="0" xfId="0" applyNumberFormat="1"/>
    <xf numFmtId="0" fontId="2" fillId="0" borderId="9" xfId="0" applyFont="1" applyBorder="1" applyAlignment="1">
      <alignment horizontal="left" vertical="center"/>
    </xf>
    <xf numFmtId="0" fontId="2" fillId="0" borderId="9" xfId="0" applyFont="1" applyBorder="1" applyAlignment="1">
      <alignment horizontal="left"/>
    </xf>
    <xf numFmtId="39" fontId="2" fillId="0" borderId="9" xfId="0" applyNumberFormat="1" applyFont="1" applyBorder="1" applyAlignment="1">
      <alignment horizontal="right"/>
    </xf>
    <xf numFmtId="164" fontId="2" fillId="0" borderId="9" xfId="1" applyNumberFormat="1" applyFont="1" applyBorder="1" applyAlignment="1">
      <alignment horizontal="left"/>
    </xf>
    <xf numFmtId="0" fontId="2" fillId="0" borderId="9" xfId="0" applyFont="1" applyBorder="1"/>
    <xf numFmtId="43" fontId="2" fillId="0" borderId="0" xfId="1" applyNumberFormat="1" applyFont="1" applyAlignment="1">
      <alignment horizontal="left"/>
    </xf>
    <xf numFmtId="43" fontId="2" fillId="0" borderId="0" xfId="0" applyNumberFormat="1" applyFont="1"/>
    <xf numFmtId="0" fontId="16" fillId="0" borderId="0" xfId="0" applyFont="1" applyAlignment="1">
      <alignment horizontal="left" vertical="center"/>
    </xf>
    <xf numFmtId="0" fontId="16" fillId="0" borderId="0" xfId="0" applyFont="1" applyAlignment="1">
      <alignment horizontal="left"/>
    </xf>
    <xf numFmtId="39" fontId="16" fillId="0" borderId="0" xfId="0" applyNumberFormat="1" applyFont="1" applyAlignment="1">
      <alignment horizontal="right"/>
    </xf>
    <xf numFmtId="164" fontId="16" fillId="0" borderId="0" xfId="1" applyNumberFormat="1" applyFont="1" applyAlignment="1">
      <alignment horizontal="left"/>
    </xf>
    <xf numFmtId="0" fontId="16" fillId="0" borderId="0" xfId="0" applyFont="1"/>
    <xf numFmtId="43" fontId="1" fillId="0" borderId="0" xfId="2" applyNumberFormat="1" applyFont="1"/>
    <xf numFmtId="4" fontId="1" fillId="0" borderId="0" xfId="0" applyNumberFormat="1" applyFont="1"/>
    <xf numFmtId="0" fontId="7" fillId="0" borderId="1" xfId="0" applyFont="1" applyBorder="1"/>
    <xf numFmtId="0" fontId="12" fillId="0" borderId="0" xfId="0" applyFont="1"/>
    <xf numFmtId="43" fontId="7" fillId="0" borderId="1" xfId="1" applyFont="1" applyBorder="1"/>
    <xf numFmtId="0" fontId="12" fillId="0" borderId="0" xfId="0" applyFont="1" applyAlignment="1">
      <alignment horizontal="left" indent="2"/>
    </xf>
    <xf numFmtId="43" fontId="12" fillId="0" borderId="0" xfId="1" applyFont="1"/>
    <xf numFmtId="0" fontId="7" fillId="0" borderId="0" xfId="0" applyFont="1" applyAlignment="1">
      <alignment horizontal="left" indent="2"/>
    </xf>
    <xf numFmtId="167" fontId="12" fillId="0" borderId="0" xfId="0" applyNumberFormat="1" applyFont="1"/>
    <xf numFmtId="0" fontId="12" fillId="0" borderId="9" xfId="0" applyFont="1" applyBorder="1" applyAlignment="1">
      <alignment horizontal="left" indent="2"/>
    </xf>
    <xf numFmtId="167" fontId="12" fillId="0" borderId="9" xfId="0" applyNumberFormat="1" applyFont="1" applyBorder="1"/>
    <xf numFmtId="0" fontId="12" fillId="0" borderId="9" xfId="0" applyFont="1" applyBorder="1"/>
    <xf numFmtId="43" fontId="12" fillId="0" borderId="9" xfId="1" applyFont="1" applyBorder="1"/>
    <xf numFmtId="0" fontId="7" fillId="0" borderId="0" xfId="0" applyFont="1" applyBorder="1" applyAlignment="1">
      <alignment horizontal="left" indent="2"/>
    </xf>
    <xf numFmtId="167" fontId="12" fillId="0" borderId="0" xfId="0" applyNumberFormat="1" applyFont="1" applyBorder="1"/>
    <xf numFmtId="0" fontId="12" fillId="0" borderId="0" xfId="0" applyFont="1" applyBorder="1"/>
    <xf numFmtId="43" fontId="12" fillId="0" borderId="0" xfId="1" applyFont="1" applyBorder="1"/>
    <xf numFmtId="0" fontId="12" fillId="0" borderId="0" xfId="0" applyFont="1" applyFill="1" applyAlignment="1">
      <alignment horizontal="left" indent="2"/>
    </xf>
    <xf numFmtId="167" fontId="12" fillId="0" borderId="0" xfId="0" applyNumberFormat="1" applyFont="1" applyFill="1"/>
    <xf numFmtId="0" fontId="12" fillId="0" borderId="0" xfId="0" applyFont="1" applyFill="1"/>
    <xf numFmtId="43" fontId="12" fillId="0" borderId="9" xfId="0" applyNumberFormat="1" applyFont="1" applyBorder="1"/>
    <xf numFmtId="0" fontId="13" fillId="0" borderId="0" xfId="0" applyFont="1" applyBorder="1" applyAlignment="1">
      <alignment horizontal="left" indent="2"/>
    </xf>
    <xf numFmtId="43" fontId="12" fillId="0" borderId="0" xfId="0" applyNumberFormat="1" applyFont="1" applyBorder="1"/>
    <xf numFmtId="3" fontId="12" fillId="0" borderId="0" xfId="0" applyNumberFormat="1" applyFont="1"/>
    <xf numFmtId="0" fontId="17" fillId="0" borderId="1" xfId="0" applyFont="1" applyBorder="1"/>
    <xf numFmtId="0" fontId="18" fillId="0" borderId="0" xfId="0" applyFont="1" applyAlignment="1">
      <alignment horizontal="left" indent="2"/>
    </xf>
    <xf numFmtId="0" fontId="18" fillId="0" borderId="0" xfId="0" applyFont="1"/>
    <xf numFmtId="167" fontId="18" fillId="0" borderId="0" xfId="0" applyNumberFormat="1" applyFont="1"/>
    <xf numFmtId="164" fontId="5" fillId="0" borderId="5" xfId="1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 applyProtection="1">
      <alignment vertical="center"/>
      <protection locked="0"/>
    </xf>
    <xf numFmtId="0" fontId="20" fillId="0" borderId="0" xfId="0" applyFont="1" applyFill="1" applyAlignment="1" applyProtection="1">
      <alignment vertical="center"/>
      <protection locked="0"/>
    </xf>
    <xf numFmtId="0" fontId="20" fillId="0" borderId="5" xfId="0" applyFont="1" applyFill="1" applyBorder="1" applyAlignment="1" applyProtection="1">
      <alignment horizontal="left" vertical="center"/>
    </xf>
    <xf numFmtId="0" fontId="20" fillId="0" borderId="5" xfId="0" applyFont="1" applyFill="1" applyBorder="1" applyAlignment="1" applyProtection="1">
      <alignment vertical="center"/>
    </xf>
    <xf numFmtId="43" fontId="20" fillId="0" borderId="0" xfId="0" applyNumberFormat="1" applyFont="1" applyFill="1" applyBorder="1" applyAlignment="1" applyProtection="1">
      <alignment vertical="center"/>
      <protection locked="0"/>
    </xf>
    <xf numFmtId="43" fontId="20" fillId="0" borderId="0" xfId="0" applyNumberFormat="1" applyFont="1" applyFill="1" applyAlignment="1" applyProtection="1">
      <alignment vertical="center"/>
      <protection locked="0"/>
    </xf>
    <xf numFmtId="43" fontId="20" fillId="0" borderId="0" xfId="1" applyFont="1" applyFill="1" applyAlignment="1" applyProtection="1">
      <alignment vertical="center"/>
      <protection locked="0"/>
    </xf>
    <xf numFmtId="43" fontId="20" fillId="0" borderId="0" xfId="1" applyFont="1" applyFill="1" applyBorder="1" applyAlignment="1" applyProtection="1">
      <alignment vertical="center"/>
      <protection locked="0"/>
    </xf>
    <xf numFmtId="0" fontId="21" fillId="0" borderId="5" xfId="0" applyFont="1" applyFill="1" applyBorder="1" applyAlignment="1" applyProtection="1">
      <alignment vertical="center"/>
    </xf>
    <xf numFmtId="0" fontId="20" fillId="0" borderId="5" xfId="0" applyFont="1" applyFill="1" applyBorder="1" applyAlignment="1" applyProtection="1">
      <alignment horizontal="center" vertical="center"/>
      <protection locked="0"/>
    </xf>
    <xf numFmtId="0" fontId="22" fillId="0" borderId="5" xfId="0" applyFont="1" applyFill="1" applyBorder="1" applyAlignment="1" applyProtection="1">
      <alignment horizontal="center" vertical="center"/>
    </xf>
    <xf numFmtId="0" fontId="22" fillId="0" borderId="0" xfId="0" applyFont="1" applyFill="1" applyBorder="1" applyAlignment="1" applyProtection="1">
      <alignment vertical="center"/>
      <protection locked="0"/>
    </xf>
    <xf numFmtId="0" fontId="22" fillId="0" borderId="0" xfId="0" applyFont="1" applyFill="1" applyAlignment="1" applyProtection="1">
      <alignment vertical="center"/>
      <protection locked="0"/>
    </xf>
    <xf numFmtId="0" fontId="20" fillId="0" borderId="0" xfId="0" applyFont="1" applyFill="1" applyBorder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left" vertical="center"/>
      <protection locked="0"/>
    </xf>
    <xf numFmtId="0" fontId="20" fillId="0" borderId="5" xfId="0" applyFont="1" applyFill="1" applyBorder="1" applyAlignment="1" applyProtection="1">
      <alignment horizontal="left" vertical="center"/>
      <protection locked="0"/>
    </xf>
    <xf numFmtId="0" fontId="22" fillId="0" borderId="0" xfId="0" applyFont="1" applyFill="1" applyBorder="1" applyAlignment="1" applyProtection="1">
      <alignment horizontal="center" vertical="center"/>
      <protection locked="0"/>
    </xf>
    <xf numFmtId="0" fontId="22" fillId="0" borderId="0" xfId="0" applyFont="1" applyFill="1" applyAlignment="1" applyProtection="1">
      <alignment horizontal="center" vertical="center"/>
      <protection locked="0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vertical="center"/>
    </xf>
    <xf numFmtId="0" fontId="0" fillId="0" borderId="0" xfId="0" applyFill="1"/>
    <xf numFmtId="0" fontId="3" fillId="0" borderId="5" xfId="0" applyFont="1" applyFill="1" applyBorder="1" applyAlignment="1">
      <alignment horizontal="center" vertical="center" wrapText="1"/>
    </xf>
    <xf numFmtId="164" fontId="5" fillId="3" borderId="5" xfId="1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164" fontId="5" fillId="0" borderId="2" xfId="1" applyNumberFormat="1" applyFont="1" applyFill="1" applyBorder="1" applyAlignment="1">
      <alignment horizontal="center" vertical="center"/>
    </xf>
    <xf numFmtId="164" fontId="5" fillId="0" borderId="6" xfId="1" applyNumberFormat="1" applyFont="1" applyFill="1" applyBorder="1" applyAlignment="1">
      <alignment horizontal="center" vertical="center"/>
    </xf>
    <xf numFmtId="164" fontId="5" fillId="0" borderId="5" xfId="1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164" fontId="5" fillId="0" borderId="3" xfId="1" applyNumberFormat="1" applyFont="1" applyFill="1" applyBorder="1" applyAlignment="1">
      <alignment horizontal="center" vertical="center"/>
    </xf>
    <xf numFmtId="164" fontId="5" fillId="0" borderId="4" xfId="1" applyNumberFormat="1" applyFont="1" applyFill="1" applyBorder="1" applyAlignment="1">
      <alignment horizontal="center" vertical="center"/>
    </xf>
    <xf numFmtId="0" fontId="22" fillId="0" borderId="3" xfId="0" applyFont="1" applyFill="1" applyBorder="1" applyAlignment="1" applyProtection="1">
      <alignment horizontal="center" vertical="center"/>
    </xf>
    <xf numFmtId="0" fontId="22" fillId="0" borderId="4" xfId="0" applyFont="1" applyFill="1" applyBorder="1" applyAlignment="1" applyProtection="1">
      <alignment horizontal="center" vertical="center"/>
    </xf>
    <xf numFmtId="0" fontId="20" fillId="0" borderId="0" xfId="0" applyFont="1" applyFill="1" applyAlignment="1" applyProtection="1">
      <alignment horizontal="right" vertical="center"/>
    </xf>
    <xf numFmtId="0" fontId="20" fillId="0" borderId="5" xfId="0" applyFont="1" applyFill="1" applyBorder="1" applyAlignment="1" applyProtection="1">
      <alignment horizontal="left" vertical="center"/>
    </xf>
    <xf numFmtId="0" fontId="20" fillId="0" borderId="5" xfId="0" applyFont="1" applyFill="1" applyBorder="1" applyAlignment="1" applyProtection="1">
      <alignment horizontal="center" vertical="center"/>
      <protection locked="0"/>
    </xf>
    <xf numFmtId="0" fontId="20" fillId="0" borderId="3" xfId="0" applyFont="1" applyFill="1" applyBorder="1" applyAlignment="1" applyProtection="1">
      <alignment horizontal="left" vertical="center"/>
    </xf>
    <xf numFmtId="0" fontId="20" fillId="0" borderId="4" xfId="0" applyFont="1" applyFill="1" applyBorder="1" applyAlignment="1" applyProtection="1">
      <alignment horizontal="left" vertical="center"/>
    </xf>
    <xf numFmtId="0" fontId="20" fillId="0" borderId="3" xfId="0" applyFont="1" applyFill="1" applyBorder="1" applyAlignment="1" applyProtection="1">
      <alignment horizontal="left" vertical="center"/>
      <protection locked="0"/>
    </xf>
    <xf numFmtId="0" fontId="20" fillId="0" borderId="4" xfId="0" applyFont="1" applyFill="1" applyBorder="1" applyAlignment="1" applyProtection="1">
      <alignment horizontal="left" vertical="center"/>
      <protection locked="0"/>
    </xf>
    <xf numFmtId="15" fontId="20" fillId="0" borderId="5" xfId="0" applyNumberFormat="1" applyFont="1" applyFill="1" applyBorder="1" applyAlignment="1" applyProtection="1">
      <alignment horizontal="left" vertical="center"/>
      <protection locked="0"/>
    </xf>
    <xf numFmtId="43" fontId="20" fillId="0" borderId="5" xfId="1" quotePrefix="1" applyNumberFormat="1" applyFont="1" applyFill="1" applyBorder="1" applyAlignment="1" applyProtection="1">
      <alignment horizontal="center" vertical="center"/>
      <protection locked="0"/>
    </xf>
    <xf numFmtId="0" fontId="20" fillId="0" borderId="5" xfId="0" applyFont="1" applyFill="1" applyBorder="1" applyAlignment="1" applyProtection="1">
      <alignment horizontal="left" vertical="center"/>
      <protection locked="0"/>
    </xf>
    <xf numFmtId="168" fontId="20" fillId="0" borderId="5" xfId="7" quotePrefix="1" applyNumberFormat="1" applyFont="1" applyFill="1" applyBorder="1" applyAlignment="1" applyProtection="1">
      <alignment horizontal="right" vertical="center"/>
      <protection locked="0"/>
    </xf>
    <xf numFmtId="0" fontId="19" fillId="0" borderId="0" xfId="0" applyFont="1" applyFill="1" applyBorder="1" applyAlignment="1" applyProtection="1">
      <alignment horizontal="center" vertical="center"/>
    </xf>
    <xf numFmtId="44" fontId="20" fillId="0" borderId="5" xfId="6" quotePrefix="1" applyFont="1" applyFill="1" applyBorder="1" applyAlignment="1" applyProtection="1">
      <alignment horizontal="center" vertical="center"/>
      <protection locked="0"/>
    </xf>
    <xf numFmtId="0" fontId="9" fillId="0" borderId="8" xfId="0" applyFont="1" applyBorder="1" applyAlignment="1">
      <alignment horizontal="center"/>
    </xf>
    <xf numFmtId="164" fontId="5" fillId="2" borderId="2" xfId="1" applyNumberFormat="1" applyFont="1" applyFill="1" applyBorder="1" applyAlignment="1">
      <alignment horizontal="center" vertical="center"/>
    </xf>
    <xf numFmtId="164" fontId="5" fillId="2" borderId="6" xfId="1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</cellXfs>
  <cellStyles count="8">
    <cellStyle name="Comma" xfId="1" builtinId="3"/>
    <cellStyle name="Comma 2" xfId="4"/>
    <cellStyle name="Comma 2 2" xfId="5"/>
    <cellStyle name="Currency" xfId="6" builtinId="4"/>
    <cellStyle name="Normal" xfId="0" builtinId="0"/>
    <cellStyle name="Normal 2" xfId="2"/>
    <cellStyle name="Normal 2 2" xfId="3"/>
    <cellStyle name="Percent" xfId="7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1234440</xdr:colOff>
      <xdr:row>13</xdr:row>
      <xdr:rowOff>53340</xdr:rowOff>
    </xdr:from>
    <xdr:to>
      <xdr:col>3</xdr:col>
      <xdr:colOff>1508760</xdr:colOff>
      <xdr:row>13</xdr:row>
      <xdr:rowOff>259080</xdr:rowOff>
    </xdr:to>
    <xdr:sp macro="" textlink="">
      <xdr:nvSpPr>
        <xdr:cNvPr id="2" name="Rounded Rectangle 1"/>
        <xdr:cNvSpPr/>
      </xdr:nvSpPr>
      <xdr:spPr>
        <a:xfrm>
          <a:off x="5158740" y="4472940"/>
          <a:ext cx="274320" cy="205740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1232535</xdr:colOff>
      <xdr:row>13</xdr:row>
      <xdr:rowOff>53340</xdr:rowOff>
    </xdr:from>
    <xdr:to>
      <xdr:col>6</xdr:col>
      <xdr:colOff>1506855</xdr:colOff>
      <xdr:row>13</xdr:row>
      <xdr:rowOff>259080</xdr:rowOff>
    </xdr:to>
    <xdr:sp macro="" textlink="">
      <xdr:nvSpPr>
        <xdr:cNvPr id="3" name="Rounded Rectangle 2"/>
        <xdr:cNvSpPr/>
      </xdr:nvSpPr>
      <xdr:spPr>
        <a:xfrm>
          <a:off x="11262360" y="4472940"/>
          <a:ext cx="274320" cy="2057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1232535</xdr:colOff>
      <xdr:row>16</xdr:row>
      <xdr:rowOff>53340</xdr:rowOff>
    </xdr:from>
    <xdr:to>
      <xdr:col>6</xdr:col>
      <xdr:colOff>1506855</xdr:colOff>
      <xdr:row>16</xdr:row>
      <xdr:rowOff>259080</xdr:rowOff>
    </xdr:to>
    <xdr:sp macro="" textlink="">
      <xdr:nvSpPr>
        <xdr:cNvPr id="4" name="Rounded Rectangle 3"/>
        <xdr:cNvSpPr/>
      </xdr:nvSpPr>
      <xdr:spPr>
        <a:xfrm>
          <a:off x="11262360" y="5387340"/>
          <a:ext cx="274320" cy="205740"/>
        </a:xfrm>
        <a:prstGeom prst="round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1226820</xdr:colOff>
      <xdr:row>15</xdr:row>
      <xdr:rowOff>53340</xdr:rowOff>
    </xdr:from>
    <xdr:to>
      <xdr:col>3</xdr:col>
      <xdr:colOff>1501140</xdr:colOff>
      <xdr:row>15</xdr:row>
      <xdr:rowOff>259080</xdr:rowOff>
    </xdr:to>
    <xdr:sp macro="" textlink="">
      <xdr:nvSpPr>
        <xdr:cNvPr id="5" name="Rounded Rectangle 4"/>
        <xdr:cNvSpPr/>
      </xdr:nvSpPr>
      <xdr:spPr>
        <a:xfrm>
          <a:off x="5151120" y="5082540"/>
          <a:ext cx="274320" cy="205740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1232535</xdr:colOff>
      <xdr:row>15</xdr:row>
      <xdr:rowOff>53340</xdr:rowOff>
    </xdr:from>
    <xdr:to>
      <xdr:col>6</xdr:col>
      <xdr:colOff>1506855</xdr:colOff>
      <xdr:row>15</xdr:row>
      <xdr:rowOff>259080</xdr:rowOff>
    </xdr:to>
    <xdr:sp macro="" textlink="">
      <xdr:nvSpPr>
        <xdr:cNvPr id="6" name="Rounded Rectangle 5"/>
        <xdr:cNvSpPr/>
      </xdr:nvSpPr>
      <xdr:spPr>
        <a:xfrm>
          <a:off x="11262360" y="5082540"/>
          <a:ext cx="274320" cy="2057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1443990</xdr:colOff>
      <xdr:row>18</xdr:row>
      <xdr:rowOff>121920</xdr:rowOff>
    </xdr:from>
    <xdr:to>
      <xdr:col>4</xdr:col>
      <xdr:colOff>1718310</xdr:colOff>
      <xdr:row>18</xdr:row>
      <xdr:rowOff>327660</xdr:rowOff>
    </xdr:to>
    <xdr:sp macro="" textlink="">
      <xdr:nvSpPr>
        <xdr:cNvPr id="7" name="Rounded Rectangle 6"/>
        <xdr:cNvSpPr/>
      </xdr:nvSpPr>
      <xdr:spPr>
        <a:xfrm>
          <a:off x="7282815" y="6637020"/>
          <a:ext cx="274320" cy="2057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1095375</xdr:colOff>
      <xdr:row>18</xdr:row>
      <xdr:rowOff>121920</xdr:rowOff>
    </xdr:from>
    <xdr:to>
      <xdr:col>2</xdr:col>
      <xdr:colOff>1369695</xdr:colOff>
      <xdr:row>18</xdr:row>
      <xdr:rowOff>327660</xdr:rowOff>
    </xdr:to>
    <xdr:sp macro="" textlink="">
      <xdr:nvSpPr>
        <xdr:cNvPr id="8" name="Rounded Rectangle 7"/>
        <xdr:cNvSpPr/>
      </xdr:nvSpPr>
      <xdr:spPr>
        <a:xfrm>
          <a:off x="3105150" y="6637020"/>
          <a:ext cx="274320" cy="205740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1213485</xdr:colOff>
      <xdr:row>18</xdr:row>
      <xdr:rowOff>127635</xdr:rowOff>
    </xdr:from>
    <xdr:to>
      <xdr:col>3</xdr:col>
      <xdr:colOff>1487805</xdr:colOff>
      <xdr:row>18</xdr:row>
      <xdr:rowOff>333375</xdr:rowOff>
    </xdr:to>
    <xdr:sp macro="" textlink="">
      <xdr:nvSpPr>
        <xdr:cNvPr id="9" name="Rounded Rectangle 8"/>
        <xdr:cNvSpPr/>
      </xdr:nvSpPr>
      <xdr:spPr>
        <a:xfrm>
          <a:off x="5137785" y="6642735"/>
          <a:ext cx="274320" cy="2057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1634490</xdr:colOff>
      <xdr:row>18</xdr:row>
      <xdr:rowOff>114300</xdr:rowOff>
    </xdr:from>
    <xdr:to>
      <xdr:col>5</xdr:col>
      <xdr:colOff>1908810</xdr:colOff>
      <xdr:row>18</xdr:row>
      <xdr:rowOff>320040</xdr:rowOff>
    </xdr:to>
    <xdr:sp macro="" textlink="">
      <xdr:nvSpPr>
        <xdr:cNvPr id="10" name="Rounded Rectangle 9"/>
        <xdr:cNvSpPr/>
      </xdr:nvSpPr>
      <xdr:spPr>
        <a:xfrm>
          <a:off x="9387840" y="6629400"/>
          <a:ext cx="274320" cy="2057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1169670</xdr:colOff>
      <xdr:row>18</xdr:row>
      <xdr:rowOff>121920</xdr:rowOff>
    </xdr:from>
    <xdr:to>
      <xdr:col>6</xdr:col>
      <xdr:colOff>1443990</xdr:colOff>
      <xdr:row>18</xdr:row>
      <xdr:rowOff>327660</xdr:rowOff>
    </xdr:to>
    <xdr:sp macro="" textlink="">
      <xdr:nvSpPr>
        <xdr:cNvPr id="11" name="Rounded Rectangle 10"/>
        <xdr:cNvSpPr/>
      </xdr:nvSpPr>
      <xdr:spPr>
        <a:xfrm>
          <a:off x="11199495" y="6637020"/>
          <a:ext cx="274320" cy="2057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1234440</xdr:colOff>
      <xdr:row>14</xdr:row>
      <xdr:rowOff>53340</xdr:rowOff>
    </xdr:from>
    <xdr:to>
      <xdr:col>3</xdr:col>
      <xdr:colOff>1508760</xdr:colOff>
      <xdr:row>14</xdr:row>
      <xdr:rowOff>259080</xdr:rowOff>
    </xdr:to>
    <xdr:sp macro="" textlink="">
      <xdr:nvSpPr>
        <xdr:cNvPr id="12" name="Rounded Rectangle 11"/>
        <xdr:cNvSpPr/>
      </xdr:nvSpPr>
      <xdr:spPr>
        <a:xfrm>
          <a:off x="5158740" y="4777740"/>
          <a:ext cx="274320" cy="205740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1232535</xdr:colOff>
      <xdr:row>14</xdr:row>
      <xdr:rowOff>53340</xdr:rowOff>
    </xdr:from>
    <xdr:to>
      <xdr:col>6</xdr:col>
      <xdr:colOff>1506855</xdr:colOff>
      <xdr:row>14</xdr:row>
      <xdr:rowOff>259080</xdr:rowOff>
    </xdr:to>
    <xdr:sp macro="" textlink="">
      <xdr:nvSpPr>
        <xdr:cNvPr id="13" name="Rounded Rectangle 12"/>
        <xdr:cNvSpPr/>
      </xdr:nvSpPr>
      <xdr:spPr>
        <a:xfrm>
          <a:off x="11262360" y="4777740"/>
          <a:ext cx="274320" cy="205740"/>
        </a:xfrm>
        <a:prstGeom prst="round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7</xdr:col>
      <xdr:colOff>762000</xdr:colOff>
      <xdr:row>0</xdr:row>
      <xdr:rowOff>66676</xdr:rowOff>
    </xdr:from>
    <xdr:to>
      <xdr:col>8</xdr:col>
      <xdr:colOff>1033898</xdr:colOff>
      <xdr:row>0</xdr:row>
      <xdr:rowOff>638176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639675" y="66676"/>
          <a:ext cx="1272023" cy="571500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0</xdr:row>
      <xdr:rowOff>28575</xdr:rowOff>
    </xdr:from>
    <xdr:to>
      <xdr:col>1</xdr:col>
      <xdr:colOff>1304925</xdr:colOff>
      <xdr:row>0</xdr:row>
      <xdr:rowOff>719391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0" y="28575"/>
          <a:ext cx="1266825" cy="690816"/>
        </a:xfrm>
        <a:prstGeom prst="rect">
          <a:avLst/>
        </a:prstGeom>
      </xdr:spPr>
    </xdr:pic>
    <xdr:clientData/>
  </xdr:twoCellAnchor>
  <xdr:twoCellAnchor>
    <xdr:from>
      <xdr:col>3</xdr:col>
      <xdr:colOff>1238249</xdr:colOff>
      <xdr:row>16</xdr:row>
      <xdr:rowOff>52917</xdr:rowOff>
    </xdr:from>
    <xdr:to>
      <xdr:col>3</xdr:col>
      <xdr:colOff>1512569</xdr:colOff>
      <xdr:row>16</xdr:row>
      <xdr:rowOff>258657</xdr:rowOff>
    </xdr:to>
    <xdr:sp macro="" textlink="">
      <xdr:nvSpPr>
        <xdr:cNvPr id="16" name="Rounded Rectangle 15"/>
        <xdr:cNvSpPr/>
      </xdr:nvSpPr>
      <xdr:spPr>
        <a:xfrm>
          <a:off x="5162549" y="5386917"/>
          <a:ext cx="274320" cy="205740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)%20TIN%20ZAR%20HLAING\MONTHLY%20REPORT%20DH\CLEARED%20AC\0)INCENTIVE%20&amp;%20POOLING\6)%20OCT'21%20TO%20JAN'22\CE_2_POOLING_OCT'21_to_JAN'22_CORP_FORM_ERP_CLEARE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RP EXPORT"/>
      <sheetName val="MANUAL MASTER"/>
      <sheetName val="CORP Jul'21 to Sep'21"/>
      <sheetName val="CASH Jul'21 to Sep'21"/>
      <sheetName val="CASH Oct'21 to Jan'22"/>
      <sheetName val="CORP Oct'21 to Jan'22"/>
    </sheetNames>
    <sheetDataSet>
      <sheetData sheetId="0" refreshError="1">
        <row r="112">
          <cell r="I112">
            <v>94.72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"/>
  <sheetViews>
    <sheetView tabSelected="1" zoomScaleNormal="100" workbookViewId="0">
      <selection activeCell="G9" sqref="G9"/>
    </sheetView>
  </sheetViews>
  <sheetFormatPr defaultRowHeight="15" x14ac:dyDescent="0.25"/>
  <cols>
    <col min="1" max="1" width="10" style="317" customWidth="1"/>
    <col min="2" max="3" width="9.42578125" style="317" customWidth="1"/>
    <col min="4" max="4" width="22.7109375" style="317" customWidth="1"/>
    <col min="5" max="5" width="15.7109375" style="317" bestFit="1" customWidth="1"/>
    <col min="6" max="6" width="8.7109375" style="317" bestFit="1" customWidth="1"/>
    <col min="7" max="7" width="11.140625" style="317" customWidth="1"/>
    <col min="8" max="8" width="13.85546875" style="317" bestFit="1" customWidth="1"/>
    <col min="9" max="9" width="8.7109375" style="317" bestFit="1" customWidth="1"/>
    <col min="10" max="10" width="8.7109375" style="317" customWidth="1"/>
    <col min="11" max="11" width="13.85546875" style="317" bestFit="1" customWidth="1"/>
    <col min="12" max="12" width="8.7109375" style="317" bestFit="1" customWidth="1"/>
    <col min="13" max="13" width="10" style="317" customWidth="1"/>
    <col min="14" max="14" width="13.85546875" style="317" bestFit="1" customWidth="1"/>
    <col min="15" max="15" width="15.28515625" style="317" bestFit="1" customWidth="1"/>
    <col min="16" max="16" width="19.7109375" style="317" bestFit="1" customWidth="1"/>
  </cols>
  <sheetData>
    <row r="1" spans="1:16" ht="23.25" x14ac:dyDescent="0.25">
      <c r="A1" s="315" t="s">
        <v>1023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</row>
    <row r="2" spans="1:16" ht="15.75" x14ac:dyDescent="0.25">
      <c r="A2" s="324" t="s">
        <v>0</v>
      </c>
      <c r="B2" s="324" t="s">
        <v>1</v>
      </c>
      <c r="C2" s="324" t="s">
        <v>2</v>
      </c>
      <c r="D2" s="324" t="s">
        <v>3</v>
      </c>
      <c r="E2" s="324" t="s">
        <v>4</v>
      </c>
      <c r="F2" s="326" t="s">
        <v>5</v>
      </c>
      <c r="G2" s="327"/>
      <c r="H2" s="321" t="s">
        <v>6</v>
      </c>
      <c r="I2" s="323" t="s">
        <v>7</v>
      </c>
      <c r="J2" s="323"/>
      <c r="K2" s="321" t="s">
        <v>6</v>
      </c>
      <c r="L2" s="323" t="s">
        <v>8</v>
      </c>
      <c r="M2" s="323"/>
      <c r="N2" s="321" t="s">
        <v>6</v>
      </c>
      <c r="O2" s="324" t="s">
        <v>9</v>
      </c>
      <c r="P2" s="320" t="s">
        <v>10</v>
      </c>
    </row>
    <row r="3" spans="1:16" ht="15.75" x14ac:dyDescent="0.25">
      <c r="A3" s="325"/>
      <c r="B3" s="325"/>
      <c r="C3" s="325"/>
      <c r="D3" s="325"/>
      <c r="E3" s="325"/>
      <c r="F3" s="296" t="s">
        <v>11</v>
      </c>
      <c r="G3" s="296" t="s">
        <v>12</v>
      </c>
      <c r="H3" s="322"/>
      <c r="I3" s="296" t="s">
        <v>11</v>
      </c>
      <c r="J3" s="296" t="s">
        <v>12</v>
      </c>
      <c r="K3" s="322"/>
      <c r="L3" s="296" t="s">
        <v>11</v>
      </c>
      <c r="M3" s="296" t="s">
        <v>12</v>
      </c>
      <c r="N3" s="322"/>
      <c r="O3" s="325"/>
      <c r="P3" s="320"/>
    </row>
    <row r="4" spans="1:16" ht="31.5" customHeight="1" x14ac:dyDescent="0.25">
      <c r="A4" s="4">
        <v>1</v>
      </c>
      <c r="B4" s="4" t="s">
        <v>13</v>
      </c>
      <c r="C4" s="4" t="s">
        <v>13</v>
      </c>
      <c r="D4" s="10" t="s">
        <v>1022</v>
      </c>
      <c r="E4" s="318" t="s">
        <v>956</v>
      </c>
      <c r="F4" s="6">
        <v>443.41</v>
      </c>
      <c r="G4" s="6"/>
      <c r="H4" s="296">
        <v>1984259.75</v>
      </c>
      <c r="I4" s="6">
        <v>266.04599999999999</v>
      </c>
      <c r="J4" s="6"/>
      <c r="K4" s="296">
        <v>1190555.8499999999</v>
      </c>
      <c r="L4" s="13">
        <v>177.36400000000003</v>
      </c>
      <c r="M4" s="6"/>
      <c r="N4" s="319">
        <v>793703.90000000014</v>
      </c>
      <c r="O4" s="4">
        <v>4475</v>
      </c>
      <c r="P4" s="8"/>
    </row>
  </sheetData>
  <mergeCells count="13">
    <mergeCell ref="F2:G2"/>
    <mergeCell ref="A2:A3"/>
    <mergeCell ref="B2:B3"/>
    <mergeCell ref="C2:C3"/>
    <mergeCell ref="D2:D3"/>
    <mergeCell ref="E2:E3"/>
    <mergeCell ref="P2:P3"/>
    <mergeCell ref="H2:H3"/>
    <mergeCell ref="I2:J2"/>
    <mergeCell ref="K2:K3"/>
    <mergeCell ref="L2:M2"/>
    <mergeCell ref="N2:N3"/>
    <mergeCell ref="O2:O3"/>
  </mergeCells>
  <pageMargins left="0.24" right="0.16" top="0.75" bottom="0.75" header="0.3" footer="0.3"/>
  <pageSetup paperSize="9" scale="71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4"/>
  <sheetViews>
    <sheetView topLeftCell="A61" workbookViewId="0">
      <selection activeCell="F81" sqref="E81:F81"/>
    </sheetView>
  </sheetViews>
  <sheetFormatPr defaultRowHeight="15" x14ac:dyDescent="0.25"/>
  <cols>
    <col min="1" max="1" width="28" style="271" customWidth="1"/>
    <col min="2" max="2" width="11.85546875" style="271" customWidth="1"/>
    <col min="3" max="3" width="16.5703125" style="271" customWidth="1"/>
    <col min="4" max="4" width="9.140625" style="271"/>
    <col min="5" max="5" width="22" style="271" customWidth="1"/>
    <col min="6" max="6" width="15" style="274" bestFit="1" customWidth="1"/>
    <col min="7" max="7" width="10.42578125" style="274" bestFit="1" customWidth="1"/>
    <col min="8" max="8" width="10.5703125" style="274" bestFit="1" customWidth="1"/>
    <col min="9" max="9" width="9.28515625" style="271" bestFit="1" customWidth="1"/>
    <col min="10" max="16384" width="9.140625" style="271"/>
  </cols>
  <sheetData>
    <row r="1" spans="1:9" x14ac:dyDescent="0.25">
      <c r="A1" s="270" t="s">
        <v>658</v>
      </c>
      <c r="E1" s="270"/>
      <c r="F1" s="272"/>
      <c r="G1" s="272">
        <v>6348.02</v>
      </c>
      <c r="H1" s="272">
        <v>12140.46</v>
      </c>
      <c r="I1" s="270">
        <v>-5792.44</v>
      </c>
    </row>
    <row r="2" spans="1:9" x14ac:dyDescent="0.25">
      <c r="A2" s="273" t="s">
        <v>659</v>
      </c>
      <c r="G2" s="274">
        <v>0</v>
      </c>
      <c r="H2" s="274">
        <v>2232.42</v>
      </c>
      <c r="I2" s="271">
        <v>-2232.42</v>
      </c>
    </row>
    <row r="3" spans="1:9" x14ac:dyDescent="0.25">
      <c r="A3" s="275" t="s">
        <v>495</v>
      </c>
    </row>
    <row r="4" spans="1:9" x14ac:dyDescent="0.25">
      <c r="A4" s="273" t="s">
        <v>660</v>
      </c>
      <c r="B4" s="276">
        <v>45230</v>
      </c>
      <c r="C4" s="271" t="s">
        <v>661</v>
      </c>
      <c r="E4" s="271" t="s">
        <v>662</v>
      </c>
      <c r="F4" s="274">
        <v>3000000</v>
      </c>
      <c r="G4" s="274">
        <v>884.96</v>
      </c>
      <c r="I4" s="271">
        <v>-1347.46</v>
      </c>
    </row>
    <row r="5" spans="1:9" x14ac:dyDescent="0.25">
      <c r="A5" s="273" t="s">
        <v>663</v>
      </c>
      <c r="B5" s="276">
        <v>45230</v>
      </c>
      <c r="C5" s="271" t="s">
        <v>664</v>
      </c>
      <c r="E5" s="271" t="s">
        <v>662</v>
      </c>
      <c r="H5" s="274">
        <v>884.96</v>
      </c>
      <c r="I5" s="271">
        <v>-2232.42</v>
      </c>
    </row>
    <row r="6" spans="1:9" x14ac:dyDescent="0.25">
      <c r="A6" s="273" t="s">
        <v>665</v>
      </c>
      <c r="B6" s="276">
        <v>45260</v>
      </c>
      <c r="C6" s="271" t="s">
        <v>666</v>
      </c>
      <c r="E6" s="271" t="s">
        <v>662</v>
      </c>
      <c r="F6" s="274">
        <v>5602186</v>
      </c>
      <c r="G6" s="274">
        <v>1623.82</v>
      </c>
      <c r="I6" s="271">
        <v>-608.6</v>
      </c>
    </row>
    <row r="7" spans="1:9" x14ac:dyDescent="0.25">
      <c r="A7" s="273" t="s">
        <v>667</v>
      </c>
      <c r="B7" s="276">
        <v>45260</v>
      </c>
      <c r="C7" s="271" t="s">
        <v>668</v>
      </c>
      <c r="E7" s="271" t="s">
        <v>669</v>
      </c>
      <c r="F7" s="274">
        <v>1400546</v>
      </c>
      <c r="G7" s="274">
        <v>393.41</v>
      </c>
      <c r="I7" s="271">
        <v>-215.19</v>
      </c>
    </row>
    <row r="8" spans="1:9" x14ac:dyDescent="0.25">
      <c r="A8" s="273" t="s">
        <v>670</v>
      </c>
      <c r="B8" s="276">
        <v>45260</v>
      </c>
      <c r="C8" s="271" t="s">
        <v>671</v>
      </c>
      <c r="G8" s="274">
        <v>215.19</v>
      </c>
      <c r="I8" s="271">
        <v>0</v>
      </c>
    </row>
    <row r="9" spans="1:9" s="279" customFormat="1" ht="15.75" thickBot="1" x14ac:dyDescent="0.3">
      <c r="A9" s="277"/>
      <c r="B9" s="278"/>
      <c r="F9" s="280"/>
      <c r="G9" s="280">
        <f>+SUM(G2:G8)</f>
        <v>3117.3799999999997</v>
      </c>
      <c r="H9" s="280">
        <f>+SUM(H2:H8)</f>
        <v>3117.38</v>
      </c>
    </row>
    <row r="10" spans="1:9" ht="15.75" thickTop="1" x14ac:dyDescent="0.25">
      <c r="A10" s="275" t="s">
        <v>524</v>
      </c>
      <c r="B10" s="276"/>
    </row>
    <row r="11" spans="1:9" x14ac:dyDescent="0.25">
      <c r="A11" s="273" t="s">
        <v>672</v>
      </c>
      <c r="B11" s="276">
        <v>45260</v>
      </c>
      <c r="C11" s="271" t="s">
        <v>673</v>
      </c>
      <c r="E11" s="271" t="s">
        <v>669</v>
      </c>
      <c r="F11" s="274">
        <v>-709070</v>
      </c>
      <c r="H11" s="274">
        <v>199.18</v>
      </c>
      <c r="I11" s="271">
        <v>-199.18</v>
      </c>
    </row>
    <row r="12" spans="1:9" x14ac:dyDescent="0.25">
      <c r="A12" s="273" t="s">
        <v>674</v>
      </c>
      <c r="B12" s="276">
        <v>45260</v>
      </c>
      <c r="C12" s="271" t="s">
        <v>675</v>
      </c>
      <c r="E12" s="271" t="s">
        <v>669</v>
      </c>
      <c r="F12" s="274">
        <v>-517576</v>
      </c>
      <c r="H12" s="274">
        <v>145.38999999999999</v>
      </c>
      <c r="I12" s="271">
        <v>-344.57</v>
      </c>
    </row>
    <row r="13" spans="1:9" x14ac:dyDescent="0.25">
      <c r="A13" s="273" t="s">
        <v>676</v>
      </c>
      <c r="B13" s="276">
        <v>45322</v>
      </c>
      <c r="C13" s="271" t="s">
        <v>677</v>
      </c>
      <c r="F13" s="274">
        <v>-3406595</v>
      </c>
      <c r="H13" s="274">
        <v>980.32</v>
      </c>
      <c r="I13" s="271">
        <v>-1324.89</v>
      </c>
    </row>
    <row r="14" spans="1:9" x14ac:dyDescent="0.25">
      <c r="A14" s="273" t="s">
        <v>678</v>
      </c>
      <c r="B14" s="276">
        <v>45322</v>
      </c>
      <c r="C14" s="271" t="s">
        <v>679</v>
      </c>
      <c r="F14" s="274">
        <v>-702921.92</v>
      </c>
      <c r="H14" s="274">
        <v>202.57</v>
      </c>
      <c r="I14" s="271">
        <v>-1527.46</v>
      </c>
    </row>
    <row r="15" spans="1:9" x14ac:dyDescent="0.25">
      <c r="A15" s="273" t="s">
        <v>680</v>
      </c>
      <c r="B15" s="276">
        <v>45322</v>
      </c>
      <c r="C15" s="271" t="s">
        <v>681</v>
      </c>
      <c r="F15" s="274">
        <v>-726273.81</v>
      </c>
      <c r="H15" s="274">
        <v>209.3</v>
      </c>
      <c r="I15" s="271">
        <v>-1736.76</v>
      </c>
    </row>
    <row r="16" spans="1:9" x14ac:dyDescent="0.25">
      <c r="A16" s="273" t="s">
        <v>682</v>
      </c>
      <c r="B16" s="276">
        <v>45362</v>
      </c>
      <c r="C16" s="271" t="s">
        <v>683</v>
      </c>
      <c r="F16" s="274">
        <v>1212487</v>
      </c>
      <c r="G16" s="274">
        <v>331.28</v>
      </c>
      <c r="I16" s="271">
        <v>-2554</v>
      </c>
    </row>
    <row r="17" spans="1:10" x14ac:dyDescent="0.25">
      <c r="A17" s="273" t="s">
        <v>684</v>
      </c>
      <c r="B17" s="276">
        <v>45362</v>
      </c>
      <c r="C17" s="271" t="s">
        <v>685</v>
      </c>
      <c r="F17" s="274">
        <v>4849950</v>
      </c>
      <c r="G17" s="274">
        <v>1325.12</v>
      </c>
      <c r="I17" s="271">
        <v>-1228.8800000000001</v>
      </c>
    </row>
    <row r="18" spans="1:10" x14ac:dyDescent="0.25">
      <c r="A18" s="273" t="s">
        <v>686</v>
      </c>
      <c r="B18" s="276">
        <v>45382</v>
      </c>
      <c r="C18" s="271" t="s">
        <v>687</v>
      </c>
      <c r="G18" s="274">
        <v>80.36</v>
      </c>
      <c r="I18" s="271">
        <v>-1545.82</v>
      </c>
      <c r="J18" s="271" t="s">
        <v>688</v>
      </c>
    </row>
    <row r="19" spans="1:10" x14ac:dyDescent="0.25">
      <c r="A19" s="273"/>
      <c r="B19" s="276"/>
    </row>
    <row r="20" spans="1:10" s="279" customFormat="1" ht="15.75" thickBot="1" x14ac:dyDescent="0.3">
      <c r="A20" s="277"/>
      <c r="B20" s="278"/>
      <c r="F20" s="280"/>
      <c r="G20" s="280">
        <f>+SUM(G11:G19)</f>
        <v>1736.7599999999998</v>
      </c>
      <c r="H20" s="280">
        <f>+SUM(H11:H19)</f>
        <v>1736.76</v>
      </c>
    </row>
    <row r="21" spans="1:10" s="283" customFormat="1" ht="15.75" thickTop="1" x14ac:dyDescent="0.25">
      <c r="A21" s="281" t="s">
        <v>550</v>
      </c>
      <c r="B21" s="282"/>
      <c r="F21" s="284"/>
      <c r="G21" s="284"/>
      <c r="H21" s="284"/>
    </row>
    <row r="22" spans="1:10" x14ac:dyDescent="0.25">
      <c r="A22" s="273" t="s">
        <v>689</v>
      </c>
      <c r="B22" s="276">
        <v>45343</v>
      </c>
      <c r="C22" s="271" t="s">
        <v>690</v>
      </c>
      <c r="F22" s="274">
        <v>-760612</v>
      </c>
      <c r="H22" s="274">
        <v>210.7</v>
      </c>
      <c r="I22" s="271">
        <v>-1947.46</v>
      </c>
    </row>
    <row r="23" spans="1:10" x14ac:dyDescent="0.25">
      <c r="A23" s="273" t="s">
        <v>691</v>
      </c>
      <c r="B23" s="276">
        <v>45343</v>
      </c>
      <c r="C23" s="271" t="s">
        <v>692</v>
      </c>
      <c r="F23" s="274">
        <v>-490918</v>
      </c>
      <c r="H23" s="274">
        <v>135.99</v>
      </c>
      <c r="I23" s="271">
        <v>-2083.4499999999998</v>
      </c>
    </row>
    <row r="24" spans="1:10" x14ac:dyDescent="0.25">
      <c r="A24" s="273" t="s">
        <v>693</v>
      </c>
      <c r="B24" s="276">
        <v>45343</v>
      </c>
      <c r="C24" s="271" t="s">
        <v>694</v>
      </c>
      <c r="F24" s="274">
        <v>-776844</v>
      </c>
      <c r="H24" s="274">
        <v>215.19</v>
      </c>
      <c r="I24" s="271">
        <v>-2298.64</v>
      </c>
    </row>
    <row r="25" spans="1:10" x14ac:dyDescent="0.25">
      <c r="A25" s="273" t="s">
        <v>695</v>
      </c>
      <c r="B25" s="276">
        <v>45343</v>
      </c>
      <c r="C25" s="271" t="s">
        <v>696</v>
      </c>
      <c r="F25" s="274">
        <v>-648943</v>
      </c>
      <c r="H25" s="274">
        <v>179.76</v>
      </c>
      <c r="I25" s="271">
        <v>-2478.4</v>
      </c>
    </row>
    <row r="26" spans="1:10" x14ac:dyDescent="0.25">
      <c r="A26" s="273" t="s">
        <v>697</v>
      </c>
      <c r="B26" s="276">
        <v>45343</v>
      </c>
      <c r="C26" s="271" t="s">
        <v>698</v>
      </c>
      <c r="F26" s="274">
        <v>-719460</v>
      </c>
      <c r="H26" s="274">
        <v>199.3</v>
      </c>
      <c r="I26" s="271">
        <v>-2677.7</v>
      </c>
    </row>
    <row r="27" spans="1:10" x14ac:dyDescent="0.25">
      <c r="A27" s="273" t="s">
        <v>699</v>
      </c>
      <c r="B27" s="276">
        <v>45343</v>
      </c>
      <c r="C27" s="271" t="s">
        <v>700</v>
      </c>
      <c r="F27" s="274">
        <v>-749374</v>
      </c>
      <c r="H27" s="274">
        <v>207.58</v>
      </c>
      <c r="I27" s="271">
        <v>-2885.28</v>
      </c>
    </row>
    <row r="28" spans="1:10" x14ac:dyDescent="0.25">
      <c r="A28" s="273" t="s">
        <v>701</v>
      </c>
      <c r="B28" s="276">
        <v>45365</v>
      </c>
      <c r="C28" s="271" t="s">
        <v>702</v>
      </c>
      <c r="F28" s="274">
        <v>-738449</v>
      </c>
      <c r="H28" s="274">
        <v>201.21</v>
      </c>
      <c r="I28" s="271">
        <v>-1430.09</v>
      </c>
    </row>
    <row r="29" spans="1:10" x14ac:dyDescent="0.25">
      <c r="A29" s="273" t="s">
        <v>703</v>
      </c>
      <c r="B29" s="276">
        <v>45369</v>
      </c>
      <c r="C29" s="271" t="s">
        <v>704</v>
      </c>
      <c r="F29" s="274">
        <v>-731400</v>
      </c>
      <c r="H29" s="274">
        <v>196.09</v>
      </c>
      <c r="I29" s="271">
        <v>-1626.18</v>
      </c>
    </row>
    <row r="30" spans="1:10" x14ac:dyDescent="0.25">
      <c r="A30" s="273" t="s">
        <v>705</v>
      </c>
      <c r="B30" s="276">
        <v>45390</v>
      </c>
      <c r="C30" s="271" t="s">
        <v>706</v>
      </c>
      <c r="F30" s="274">
        <v>-253706</v>
      </c>
      <c r="H30" s="274">
        <v>65.56</v>
      </c>
      <c r="I30" s="271">
        <v>-1611.38</v>
      </c>
    </row>
    <row r="31" spans="1:10" x14ac:dyDescent="0.25">
      <c r="A31" s="273" t="s">
        <v>707</v>
      </c>
      <c r="B31" s="276">
        <v>45390</v>
      </c>
      <c r="C31" s="271" t="s">
        <v>708</v>
      </c>
      <c r="F31" s="274">
        <v>-176819</v>
      </c>
      <c r="H31" s="274">
        <v>45.69</v>
      </c>
      <c r="I31" s="271">
        <v>-1657.07</v>
      </c>
    </row>
    <row r="32" spans="1:10" x14ac:dyDescent="0.25">
      <c r="A32" s="273" t="s">
        <v>709</v>
      </c>
      <c r="B32" s="276">
        <v>45390</v>
      </c>
      <c r="C32" s="271" t="s">
        <v>710</v>
      </c>
      <c r="E32" s="271" t="s">
        <v>711</v>
      </c>
      <c r="F32" s="274">
        <v>-737796.48</v>
      </c>
      <c r="H32" s="274">
        <v>190.65</v>
      </c>
      <c r="I32" s="271">
        <v>-1847.72</v>
      </c>
    </row>
    <row r="33" spans="1:10" x14ac:dyDescent="0.25">
      <c r="A33" s="273" t="s">
        <v>712</v>
      </c>
      <c r="B33" s="276">
        <v>45498</v>
      </c>
      <c r="C33" s="271" t="s">
        <v>713</v>
      </c>
      <c r="F33" s="274">
        <v>1356860</v>
      </c>
      <c r="G33" s="274">
        <v>270.29000000000002</v>
      </c>
      <c r="I33" s="271">
        <v>-2627.61</v>
      </c>
    </row>
    <row r="34" spans="1:10" s="287" customFormat="1" x14ac:dyDescent="0.25">
      <c r="A34" s="285" t="s">
        <v>714</v>
      </c>
      <c r="B34" s="286">
        <v>45498</v>
      </c>
      <c r="C34" s="287" t="s">
        <v>715</v>
      </c>
      <c r="F34" s="287">
        <v>5427440</v>
      </c>
      <c r="G34" s="287">
        <v>1081.1600000000001</v>
      </c>
      <c r="I34" s="287">
        <v>-11466.03</v>
      </c>
    </row>
    <row r="35" spans="1:10" s="287" customFormat="1" x14ac:dyDescent="0.25">
      <c r="A35" s="285" t="s">
        <v>716</v>
      </c>
      <c r="B35" s="286">
        <v>45498</v>
      </c>
      <c r="C35" s="287" t="s">
        <v>717</v>
      </c>
      <c r="G35" s="287">
        <v>496.27</v>
      </c>
      <c r="J35" s="287" t="s">
        <v>688</v>
      </c>
    </row>
    <row r="36" spans="1:10" x14ac:dyDescent="0.25">
      <c r="A36" s="273"/>
      <c r="B36" s="276"/>
    </row>
    <row r="37" spans="1:10" s="279" customFormat="1" ht="15.75" thickBot="1" x14ac:dyDescent="0.3">
      <c r="A37" s="277"/>
      <c r="B37" s="278"/>
      <c r="F37" s="280"/>
      <c r="G37" s="280">
        <f>+SUM(G22:G36)</f>
        <v>1847.72</v>
      </c>
      <c r="H37" s="280">
        <f>+SUM(H22:H36)</f>
        <v>1847.72</v>
      </c>
      <c r="J37" s="288">
        <f>H37-G37</f>
        <v>0</v>
      </c>
    </row>
    <row r="38" spans="1:10" s="283" customFormat="1" ht="15.75" thickTop="1" x14ac:dyDescent="0.25">
      <c r="A38" s="281" t="s">
        <v>590</v>
      </c>
      <c r="B38" s="282"/>
      <c r="F38" s="284"/>
      <c r="G38" s="284"/>
      <c r="H38" s="284"/>
    </row>
    <row r="39" spans="1:10" x14ac:dyDescent="0.25">
      <c r="A39" s="273" t="s">
        <v>718</v>
      </c>
      <c r="B39" s="276">
        <v>45455</v>
      </c>
      <c r="C39" s="271" t="s">
        <v>719</v>
      </c>
      <c r="E39" s="271" t="s">
        <v>720</v>
      </c>
      <c r="F39" s="274">
        <v>-648140</v>
      </c>
      <c r="H39" s="274">
        <v>148.32</v>
      </c>
      <c r="I39" s="271">
        <v>-2361.96</v>
      </c>
    </row>
    <row r="40" spans="1:10" x14ac:dyDescent="0.25">
      <c r="A40" s="273" t="s">
        <v>721</v>
      </c>
      <c r="B40" s="276">
        <v>45455</v>
      </c>
      <c r="C40" s="271" t="s">
        <v>722</v>
      </c>
      <c r="E40" s="271" t="s">
        <v>723</v>
      </c>
      <c r="F40" s="274">
        <v>-788012</v>
      </c>
      <c r="H40" s="274">
        <v>180.33</v>
      </c>
      <c r="I40" s="271">
        <v>-2028.05</v>
      </c>
    </row>
    <row r="41" spans="1:10" x14ac:dyDescent="0.25">
      <c r="A41" s="273" t="s">
        <v>724</v>
      </c>
      <c r="B41" s="276">
        <v>45455</v>
      </c>
      <c r="C41" s="271" t="s">
        <v>725</v>
      </c>
      <c r="E41" s="271" t="s">
        <v>726</v>
      </c>
      <c r="F41" s="274">
        <v>-811044</v>
      </c>
      <c r="H41" s="274">
        <v>185.59</v>
      </c>
      <c r="I41" s="271">
        <v>-2213.64</v>
      </c>
    </row>
    <row r="42" spans="1:10" x14ac:dyDescent="0.25">
      <c r="A42" s="273" t="s">
        <v>727</v>
      </c>
      <c r="B42" s="276">
        <v>45455</v>
      </c>
      <c r="C42" s="271" t="s">
        <v>728</v>
      </c>
      <c r="E42" s="271" t="s">
        <v>729</v>
      </c>
      <c r="F42" s="274">
        <v>-814986</v>
      </c>
      <c r="H42" s="274">
        <v>186.5</v>
      </c>
      <c r="I42" s="271">
        <v>-2548.46</v>
      </c>
    </row>
    <row r="43" spans="1:10" x14ac:dyDescent="0.25">
      <c r="A43" s="273" t="s">
        <v>730</v>
      </c>
      <c r="B43" s="276">
        <v>45496</v>
      </c>
      <c r="C43" s="271" t="s">
        <v>731</v>
      </c>
      <c r="F43" s="274">
        <v>-272537</v>
      </c>
      <c r="H43" s="274">
        <v>55.62</v>
      </c>
      <c r="I43" s="271">
        <v>-2723.21</v>
      </c>
    </row>
    <row r="44" spans="1:10" x14ac:dyDescent="0.25">
      <c r="A44" s="273" t="s">
        <v>732</v>
      </c>
      <c r="B44" s="276">
        <v>45496</v>
      </c>
      <c r="C44" s="271" t="s">
        <v>733</v>
      </c>
      <c r="E44" s="271" t="s">
        <v>734</v>
      </c>
      <c r="F44" s="274">
        <v>-581367</v>
      </c>
      <c r="H44" s="274">
        <v>119.13</v>
      </c>
      <c r="I44" s="271">
        <v>-2667.59</v>
      </c>
    </row>
    <row r="45" spans="1:10" x14ac:dyDescent="0.25">
      <c r="A45" s="273" t="s">
        <v>735</v>
      </c>
      <c r="B45" s="276">
        <v>45496</v>
      </c>
      <c r="C45" s="271" t="s">
        <v>736</v>
      </c>
      <c r="E45" s="271" t="s">
        <v>737</v>
      </c>
      <c r="F45" s="274">
        <v>-855962</v>
      </c>
      <c r="H45" s="274">
        <v>174.69</v>
      </c>
      <c r="I45" s="271">
        <v>-2897.9</v>
      </c>
    </row>
    <row r="46" spans="1:10" x14ac:dyDescent="0.25">
      <c r="A46" s="273" t="s">
        <v>738</v>
      </c>
      <c r="B46" s="276">
        <v>45499</v>
      </c>
      <c r="C46" s="271" t="s">
        <v>739</v>
      </c>
      <c r="F46" s="274">
        <v>-880917</v>
      </c>
      <c r="H46" s="274">
        <v>175.48</v>
      </c>
      <c r="I46" s="271">
        <v>-2803.09</v>
      </c>
    </row>
    <row r="47" spans="1:10" x14ac:dyDescent="0.25">
      <c r="A47" s="273" t="s">
        <v>740</v>
      </c>
      <c r="B47" s="276">
        <v>45604</v>
      </c>
      <c r="C47" s="271" t="s">
        <v>741</v>
      </c>
      <c r="F47" s="274">
        <v>1130598</v>
      </c>
      <c r="G47" s="274">
        <v>244.72</v>
      </c>
      <c r="I47" s="271">
        <v>-4052.42</v>
      </c>
    </row>
    <row r="48" spans="1:10" x14ac:dyDescent="0.25">
      <c r="A48" s="273" t="s">
        <v>742</v>
      </c>
      <c r="B48" s="276">
        <v>45604</v>
      </c>
      <c r="C48" s="271" t="s">
        <v>743</v>
      </c>
      <c r="F48" s="274">
        <v>4522394</v>
      </c>
      <c r="G48" s="274">
        <v>978.87</v>
      </c>
      <c r="I48" s="271">
        <v>-3073.55</v>
      </c>
    </row>
    <row r="49" spans="1:11" x14ac:dyDescent="0.25">
      <c r="A49" s="273" t="s">
        <v>744</v>
      </c>
      <c r="B49" s="276">
        <v>45604</v>
      </c>
      <c r="C49" s="271" t="s">
        <v>745</v>
      </c>
      <c r="G49" s="274">
        <v>2.0699999999999998</v>
      </c>
      <c r="J49" s="271" t="s">
        <v>688</v>
      </c>
    </row>
    <row r="50" spans="1:11" x14ac:dyDescent="0.25">
      <c r="A50" s="273"/>
      <c r="B50" s="276"/>
    </row>
    <row r="51" spans="1:11" s="279" customFormat="1" ht="15.75" thickBot="1" x14ac:dyDescent="0.3">
      <c r="A51" s="277"/>
      <c r="B51" s="278"/>
      <c r="F51" s="280"/>
      <c r="G51" s="280">
        <f>+SUM(G39:G50)</f>
        <v>1225.6599999999999</v>
      </c>
      <c r="H51" s="280">
        <f>+SUM(H39:H50)</f>
        <v>1225.6600000000001</v>
      </c>
      <c r="K51" s="288">
        <f>H51-G51</f>
        <v>0</v>
      </c>
    </row>
    <row r="52" spans="1:11" s="283" customFormat="1" ht="15.75" thickTop="1" x14ac:dyDescent="0.25">
      <c r="A52" s="289" t="s">
        <v>623</v>
      </c>
      <c r="B52" s="282"/>
      <c r="F52" s="284"/>
      <c r="G52" s="284"/>
      <c r="H52" s="284"/>
      <c r="K52" s="290"/>
    </row>
    <row r="53" spans="1:11" x14ac:dyDescent="0.25">
      <c r="A53" s="273" t="s">
        <v>746</v>
      </c>
      <c r="B53" s="276" t="s">
        <v>747</v>
      </c>
      <c r="C53" s="271" t="s">
        <v>748</v>
      </c>
      <c r="F53" s="274">
        <v>-901658</v>
      </c>
      <c r="G53" s="271"/>
      <c r="H53" s="271">
        <v>193.9</v>
      </c>
      <c r="J53" s="271" t="s">
        <v>919</v>
      </c>
    </row>
    <row r="54" spans="1:11" x14ac:dyDescent="0.25">
      <c r="A54" s="273" t="s">
        <v>749</v>
      </c>
      <c r="B54" s="276">
        <v>45613</v>
      </c>
      <c r="C54" s="271" t="s">
        <v>750</v>
      </c>
      <c r="E54" s="271" t="s">
        <v>751</v>
      </c>
      <c r="F54" s="274">
        <v>-1338287</v>
      </c>
      <c r="H54" s="274">
        <v>317.27999999999997</v>
      </c>
      <c r="J54" s="271" t="s">
        <v>920</v>
      </c>
    </row>
    <row r="55" spans="1:11" x14ac:dyDescent="0.25">
      <c r="A55" s="273" t="s">
        <v>752</v>
      </c>
      <c r="B55" s="276">
        <v>45613</v>
      </c>
      <c r="C55" s="271" t="s">
        <v>753</v>
      </c>
      <c r="E55" s="271" t="s">
        <v>754</v>
      </c>
      <c r="F55" s="274">
        <v>-1827448</v>
      </c>
      <c r="H55" s="274">
        <v>458.81</v>
      </c>
      <c r="J55" s="271" t="s">
        <v>920</v>
      </c>
    </row>
    <row r="56" spans="1:11" x14ac:dyDescent="0.25">
      <c r="A56" s="273" t="s">
        <v>755</v>
      </c>
      <c r="B56" s="276">
        <v>45601</v>
      </c>
      <c r="C56" s="271" t="s">
        <v>756</v>
      </c>
      <c r="E56" s="271" t="s">
        <v>754</v>
      </c>
      <c r="F56" s="274">
        <v>-2324312</v>
      </c>
      <c r="H56" s="274">
        <v>575.04</v>
      </c>
      <c r="J56" s="271" t="s">
        <v>920</v>
      </c>
    </row>
    <row r="57" spans="1:11" x14ac:dyDescent="0.25">
      <c r="A57" s="273" t="s">
        <v>757</v>
      </c>
      <c r="B57" s="276">
        <v>45601</v>
      </c>
      <c r="C57" s="271" t="s">
        <v>758</v>
      </c>
      <c r="E57" s="271" t="s">
        <v>754</v>
      </c>
      <c r="F57" s="274">
        <v>-4024354</v>
      </c>
      <c r="H57" s="274">
        <v>919.01</v>
      </c>
      <c r="J57" s="271" t="s">
        <v>920</v>
      </c>
    </row>
    <row r="58" spans="1:11" x14ac:dyDescent="0.25">
      <c r="A58" s="273" t="s">
        <v>646</v>
      </c>
      <c r="B58" s="276">
        <v>45632</v>
      </c>
      <c r="C58" s="271" t="s">
        <v>759</v>
      </c>
      <c r="F58" s="274">
        <v>-5084482</v>
      </c>
      <c r="H58" s="274">
        <v>1129.8800000000001</v>
      </c>
      <c r="J58" s="271" t="s">
        <v>918</v>
      </c>
    </row>
    <row r="59" spans="1:11" x14ac:dyDescent="0.25">
      <c r="A59" s="273" t="s">
        <v>650</v>
      </c>
      <c r="B59" s="276">
        <v>45670</v>
      </c>
      <c r="C59" s="271" t="s">
        <v>651</v>
      </c>
      <c r="F59" s="274">
        <v>-425254</v>
      </c>
      <c r="H59" s="274">
        <v>91.45</v>
      </c>
      <c r="J59" s="271" t="s">
        <v>917</v>
      </c>
    </row>
    <row r="60" spans="1:11" x14ac:dyDescent="0.25">
      <c r="A60" s="273" t="s">
        <v>652</v>
      </c>
      <c r="B60" s="276">
        <v>45670</v>
      </c>
      <c r="C60" s="271" t="s">
        <v>760</v>
      </c>
      <c r="F60" s="274">
        <v>-2362205</v>
      </c>
      <c r="H60" s="274">
        <v>508</v>
      </c>
      <c r="J60" s="271" t="s">
        <v>917</v>
      </c>
    </row>
    <row r="61" spans="1:11" x14ac:dyDescent="0.25">
      <c r="A61" s="273" t="s">
        <v>654</v>
      </c>
      <c r="B61" s="276">
        <v>45670</v>
      </c>
      <c r="C61" s="271" t="s">
        <v>761</v>
      </c>
      <c r="F61" s="274">
        <v>-992604</v>
      </c>
      <c r="H61" s="274">
        <v>213.47</v>
      </c>
      <c r="J61" s="271" t="s">
        <v>917</v>
      </c>
    </row>
    <row r="62" spans="1:11" x14ac:dyDescent="0.25">
      <c r="A62" s="273" t="s">
        <v>926</v>
      </c>
      <c r="B62" s="276" t="s">
        <v>931</v>
      </c>
      <c r="C62" s="271" t="s">
        <v>927</v>
      </c>
      <c r="F62" s="274">
        <v>18086799.010000002</v>
      </c>
      <c r="G62" s="274">
        <v>4055.34</v>
      </c>
    </row>
    <row r="63" spans="1:11" x14ac:dyDescent="0.25">
      <c r="A63" s="273" t="s">
        <v>926</v>
      </c>
      <c r="B63" s="276" t="s">
        <v>931</v>
      </c>
      <c r="C63" s="271" t="s">
        <v>928</v>
      </c>
      <c r="F63" s="274">
        <v>4521699.75</v>
      </c>
      <c r="G63" s="274">
        <v>1013.83</v>
      </c>
    </row>
    <row r="64" spans="1:11" x14ac:dyDescent="0.25">
      <c r="A64" s="273" t="s">
        <v>930</v>
      </c>
      <c r="B64" s="276" t="s">
        <v>931</v>
      </c>
      <c r="C64" s="271" t="s">
        <v>932</v>
      </c>
      <c r="F64" s="274">
        <v>-3327895.37</v>
      </c>
      <c r="H64" s="271">
        <v>746.16</v>
      </c>
      <c r="J64" s="271" t="s">
        <v>929</v>
      </c>
    </row>
    <row r="65" spans="1:13" x14ac:dyDescent="0.25">
      <c r="A65" s="273" t="s">
        <v>933</v>
      </c>
      <c r="B65" s="276" t="s">
        <v>931</v>
      </c>
      <c r="C65" s="271" t="s">
        <v>934</v>
      </c>
      <c r="G65" s="274">
        <f>H68-G62-G63</f>
        <v>83.829999999999814</v>
      </c>
      <c r="J65" s="271" t="s">
        <v>935</v>
      </c>
    </row>
    <row r="66" spans="1:13" x14ac:dyDescent="0.25">
      <c r="A66" s="273"/>
      <c r="B66" s="276"/>
    </row>
    <row r="68" spans="1:13" s="279" customFormat="1" ht="15.75" thickBot="1" x14ac:dyDescent="0.3">
      <c r="F68" s="280">
        <f>+SUM(F53:F66)</f>
        <v>-0.60999999847263098</v>
      </c>
      <c r="G68" s="280">
        <f>+SUM(G53:G66)</f>
        <v>5153</v>
      </c>
      <c r="H68" s="280">
        <f>+SUM(H53:H66)</f>
        <v>5153</v>
      </c>
      <c r="I68" s="280">
        <f>+SUM(I53:I66)</f>
        <v>0</v>
      </c>
    </row>
    <row r="69" spans="1:13" ht="15.75" thickTop="1" x14ac:dyDescent="0.25"/>
    <row r="70" spans="1:13" x14ac:dyDescent="0.25">
      <c r="A70" s="289" t="s">
        <v>916</v>
      </c>
    </row>
    <row r="71" spans="1:13" x14ac:dyDescent="0.25">
      <c r="J71" s="274" t="s">
        <v>922</v>
      </c>
      <c r="L71" s="271" t="s">
        <v>921</v>
      </c>
    </row>
    <row r="72" spans="1:13" x14ac:dyDescent="0.25">
      <c r="J72" s="274" t="s">
        <v>922</v>
      </c>
      <c r="L72" s="271" t="s">
        <v>923</v>
      </c>
    </row>
    <row r="73" spans="1:13" x14ac:dyDescent="0.25">
      <c r="J73" s="274" t="s">
        <v>922</v>
      </c>
      <c r="L73" s="271" t="s">
        <v>924</v>
      </c>
    </row>
    <row r="74" spans="1:13" x14ac:dyDescent="0.25">
      <c r="A74" s="271" t="s">
        <v>945</v>
      </c>
      <c r="B74" s="271" t="s">
        <v>944</v>
      </c>
      <c r="C74" s="271" t="s">
        <v>946</v>
      </c>
      <c r="F74" s="274">
        <v>-793704</v>
      </c>
      <c r="H74" s="274">
        <v>178.76</v>
      </c>
      <c r="J74" s="274" t="s">
        <v>922</v>
      </c>
      <c r="L74" s="271" t="s">
        <v>925</v>
      </c>
      <c r="M74" s="271" t="s">
        <v>943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0"/>
  <sheetViews>
    <sheetView topLeftCell="A151" workbookViewId="0">
      <selection activeCell="H164" sqref="H164"/>
    </sheetView>
  </sheetViews>
  <sheetFormatPr defaultRowHeight="15" x14ac:dyDescent="0.25"/>
  <cols>
    <col min="1" max="1" width="9.140625" style="271"/>
    <col min="2" max="2" width="11.5703125" style="271" bestFit="1" customWidth="1"/>
    <col min="3" max="5" width="9.140625" style="271"/>
    <col min="6" max="6" width="10.140625" style="271" bestFit="1" customWidth="1"/>
    <col min="7" max="7" width="10.28515625" style="271" bestFit="1" customWidth="1"/>
    <col min="8" max="9" width="9.28515625" style="271" bestFit="1" customWidth="1"/>
    <col min="10" max="16384" width="9.140625" style="271"/>
  </cols>
  <sheetData>
    <row r="1" spans="1:9" customFormat="1" ht="16.5" x14ac:dyDescent="0.25">
      <c r="A1" s="292" t="s">
        <v>658</v>
      </c>
      <c r="E1" s="292"/>
      <c r="F1" s="292"/>
      <c r="G1" s="292">
        <v>13080.52</v>
      </c>
      <c r="H1" s="292">
        <v>13259.28</v>
      </c>
      <c r="I1" s="292">
        <v>-178.76</v>
      </c>
    </row>
    <row r="2" spans="1:9" customFormat="1" ht="15.75" x14ac:dyDescent="0.25">
      <c r="A2" s="293" t="s">
        <v>659</v>
      </c>
      <c r="E2" s="294"/>
      <c r="F2" s="294"/>
      <c r="G2" s="294">
        <v>0</v>
      </c>
      <c r="H2" s="294">
        <v>0</v>
      </c>
      <c r="I2" s="294">
        <v>0</v>
      </c>
    </row>
    <row r="3" spans="1:9" customFormat="1" ht="15.75" x14ac:dyDescent="0.25">
      <c r="A3" s="293" t="s">
        <v>936</v>
      </c>
      <c r="B3" s="295">
        <v>45169</v>
      </c>
      <c r="C3" s="294" t="s">
        <v>937</v>
      </c>
      <c r="D3" s="294"/>
      <c r="E3" s="294"/>
      <c r="F3" s="294"/>
      <c r="G3" s="294"/>
      <c r="H3" s="294">
        <v>2232.42</v>
      </c>
      <c r="I3" s="294">
        <v>-2232.42</v>
      </c>
    </row>
    <row r="4" spans="1:9" customFormat="1" ht="15.75" x14ac:dyDescent="0.25">
      <c r="A4" s="293" t="s">
        <v>660</v>
      </c>
      <c r="B4" s="295">
        <v>45230</v>
      </c>
      <c r="C4" s="294" t="s">
        <v>661</v>
      </c>
      <c r="D4" s="294"/>
      <c r="E4" s="294" t="s">
        <v>662</v>
      </c>
      <c r="F4" s="294">
        <v>3000000</v>
      </c>
      <c r="G4" s="294">
        <v>884.96</v>
      </c>
      <c r="H4" s="294"/>
      <c r="I4" s="294">
        <v>-1347.46</v>
      </c>
    </row>
    <row r="5" spans="1:9" customFormat="1" ht="15.75" x14ac:dyDescent="0.25">
      <c r="A5" s="293" t="s">
        <v>663</v>
      </c>
      <c r="B5" s="295">
        <v>45230</v>
      </c>
      <c r="C5" s="294" t="s">
        <v>664</v>
      </c>
      <c r="D5" s="294"/>
      <c r="E5" s="294" t="s">
        <v>662</v>
      </c>
      <c r="F5" s="294"/>
      <c r="G5" s="294"/>
      <c r="H5" s="294">
        <v>884.96</v>
      </c>
      <c r="I5" s="294">
        <v>-2232.42</v>
      </c>
    </row>
    <row r="6" spans="1:9" customFormat="1" ht="15.75" x14ac:dyDescent="0.25">
      <c r="A6" s="293" t="s">
        <v>665</v>
      </c>
      <c r="B6" s="295">
        <v>45260</v>
      </c>
      <c r="C6" s="294" t="s">
        <v>666</v>
      </c>
      <c r="D6" s="294"/>
      <c r="E6" s="294" t="s">
        <v>662</v>
      </c>
      <c r="F6" s="294">
        <v>5602186</v>
      </c>
      <c r="G6" s="294">
        <v>1623.82</v>
      </c>
      <c r="H6" s="294"/>
      <c r="I6" s="294">
        <v>-608.6</v>
      </c>
    </row>
    <row r="7" spans="1:9" customFormat="1" ht="15.75" x14ac:dyDescent="0.25">
      <c r="A7" s="293" t="s">
        <v>667</v>
      </c>
      <c r="B7" s="295">
        <v>45260</v>
      </c>
      <c r="C7" s="294" t="s">
        <v>668</v>
      </c>
      <c r="D7" s="294"/>
      <c r="E7" s="294" t="s">
        <v>669</v>
      </c>
      <c r="F7" s="294">
        <v>1400546</v>
      </c>
      <c r="G7" s="294">
        <v>393.41</v>
      </c>
      <c r="H7" s="294"/>
      <c r="I7" s="294">
        <v>-215.19</v>
      </c>
    </row>
    <row r="8" spans="1:9" customFormat="1" ht="15.75" x14ac:dyDescent="0.25">
      <c r="A8" s="293" t="s">
        <v>670</v>
      </c>
      <c r="B8" s="295">
        <v>45260</v>
      </c>
      <c r="C8" s="294" t="s">
        <v>671</v>
      </c>
      <c r="D8" s="294"/>
      <c r="E8" s="294"/>
      <c r="F8" s="294"/>
      <c r="G8" s="294">
        <v>215.19</v>
      </c>
      <c r="H8" s="294"/>
      <c r="I8" s="294">
        <v>0</v>
      </c>
    </row>
    <row r="9" spans="1:9" customFormat="1" ht="15.75" x14ac:dyDescent="0.25">
      <c r="A9" s="293" t="s">
        <v>672</v>
      </c>
      <c r="B9" s="295">
        <v>45260</v>
      </c>
      <c r="C9" s="294" t="s">
        <v>673</v>
      </c>
      <c r="D9" s="294"/>
      <c r="E9" s="294" t="s">
        <v>669</v>
      </c>
      <c r="F9" s="294">
        <v>-709070</v>
      </c>
      <c r="G9" s="294"/>
      <c r="H9" s="294">
        <v>199.18</v>
      </c>
      <c r="I9" s="294">
        <v>-199.18</v>
      </c>
    </row>
    <row r="10" spans="1:9" customFormat="1" ht="15.75" x14ac:dyDescent="0.25">
      <c r="A10" s="293" t="s">
        <v>674</v>
      </c>
      <c r="B10" s="295">
        <v>45260</v>
      </c>
      <c r="C10" s="294" t="s">
        <v>675</v>
      </c>
      <c r="D10" s="294"/>
      <c r="E10" s="294" t="s">
        <v>669</v>
      </c>
      <c r="F10" s="294">
        <v>-517576</v>
      </c>
      <c r="G10" s="294"/>
      <c r="H10" s="294">
        <v>145.38999999999999</v>
      </c>
      <c r="I10" s="294">
        <v>-344.57</v>
      </c>
    </row>
    <row r="11" spans="1:9" customFormat="1" ht="15.75" x14ac:dyDescent="0.25">
      <c r="A11" s="293" t="s">
        <v>676</v>
      </c>
      <c r="B11" s="295">
        <v>45322</v>
      </c>
      <c r="C11" s="294" t="s">
        <v>677</v>
      </c>
      <c r="D11" s="294"/>
      <c r="E11" s="294"/>
      <c r="F11" s="294">
        <v>-3406595</v>
      </c>
      <c r="G11" s="294"/>
      <c r="H11" s="294">
        <v>980.32</v>
      </c>
      <c r="I11" s="294">
        <v>-1324.89</v>
      </c>
    </row>
    <row r="12" spans="1:9" customFormat="1" ht="15.75" x14ac:dyDescent="0.25">
      <c r="A12" s="293" t="s">
        <v>678</v>
      </c>
      <c r="B12" s="295">
        <v>45322</v>
      </c>
      <c r="C12" s="294" t="s">
        <v>679</v>
      </c>
      <c r="D12" s="294"/>
      <c r="E12" s="294"/>
      <c r="F12" s="294">
        <v>-702921.92</v>
      </c>
      <c r="G12" s="294"/>
      <c r="H12" s="294">
        <v>202.57</v>
      </c>
      <c r="I12" s="294">
        <v>-1527.46</v>
      </c>
    </row>
    <row r="13" spans="1:9" customFormat="1" ht="15.75" x14ac:dyDescent="0.25">
      <c r="A13" s="293" t="s">
        <v>680</v>
      </c>
      <c r="B13" s="295">
        <v>45322</v>
      </c>
      <c r="C13" s="294" t="s">
        <v>681</v>
      </c>
      <c r="D13" s="294"/>
      <c r="E13" s="294"/>
      <c r="F13" s="294">
        <v>-726273.81</v>
      </c>
      <c r="G13" s="294"/>
      <c r="H13" s="294">
        <v>209.3</v>
      </c>
      <c r="I13" s="294">
        <v>-1736.76</v>
      </c>
    </row>
    <row r="14" spans="1:9" customFormat="1" ht="15.75" x14ac:dyDescent="0.25">
      <c r="A14" s="293" t="s">
        <v>689</v>
      </c>
      <c r="B14" s="295">
        <v>45343</v>
      </c>
      <c r="C14" s="294" t="s">
        <v>690</v>
      </c>
      <c r="D14" s="294"/>
      <c r="E14" s="294"/>
      <c r="F14" s="294">
        <v>-760612</v>
      </c>
      <c r="G14" s="294"/>
      <c r="H14" s="294">
        <v>210.7</v>
      </c>
      <c r="I14" s="294">
        <v>-1947.46</v>
      </c>
    </row>
    <row r="15" spans="1:9" customFormat="1" ht="15.75" x14ac:dyDescent="0.25">
      <c r="A15" s="293" t="s">
        <v>691</v>
      </c>
      <c r="B15" s="295">
        <v>45343</v>
      </c>
      <c r="C15" s="294" t="s">
        <v>692</v>
      </c>
      <c r="D15" s="294"/>
      <c r="E15" s="294"/>
      <c r="F15" s="294">
        <v>-490918</v>
      </c>
      <c r="G15" s="294"/>
      <c r="H15" s="294">
        <v>135.99</v>
      </c>
      <c r="I15" s="294">
        <v>-2083.4499999999998</v>
      </c>
    </row>
    <row r="16" spans="1:9" customFormat="1" ht="15.75" x14ac:dyDescent="0.25">
      <c r="A16" s="293" t="s">
        <v>693</v>
      </c>
      <c r="B16" s="295">
        <v>45343</v>
      </c>
      <c r="C16" s="294" t="s">
        <v>694</v>
      </c>
      <c r="D16" s="294"/>
      <c r="E16" s="294"/>
      <c r="F16" s="294">
        <v>-776844</v>
      </c>
      <c r="G16" s="294"/>
      <c r="H16" s="294">
        <v>215.19</v>
      </c>
      <c r="I16" s="294">
        <v>-2298.64</v>
      </c>
    </row>
    <row r="17" spans="1:9" customFormat="1" ht="15.75" x14ac:dyDescent="0.25">
      <c r="A17" s="293" t="s">
        <v>695</v>
      </c>
      <c r="B17" s="295">
        <v>45343</v>
      </c>
      <c r="C17" s="294" t="s">
        <v>696</v>
      </c>
      <c r="D17" s="294"/>
      <c r="E17" s="294"/>
      <c r="F17" s="294">
        <v>-648943</v>
      </c>
      <c r="G17" s="294"/>
      <c r="H17" s="294">
        <v>179.76</v>
      </c>
      <c r="I17" s="294">
        <v>-2478.4</v>
      </c>
    </row>
    <row r="18" spans="1:9" customFormat="1" ht="15.75" x14ac:dyDescent="0.25">
      <c r="A18" s="293" t="s">
        <v>697</v>
      </c>
      <c r="B18" s="295">
        <v>45343</v>
      </c>
      <c r="C18" s="294" t="s">
        <v>698</v>
      </c>
      <c r="D18" s="294"/>
      <c r="E18" s="294"/>
      <c r="F18" s="294">
        <v>-719460</v>
      </c>
      <c r="G18" s="294"/>
      <c r="H18" s="294">
        <v>199.3</v>
      </c>
      <c r="I18" s="294">
        <v>-2677.7</v>
      </c>
    </row>
    <row r="19" spans="1:9" customFormat="1" ht="15.75" x14ac:dyDescent="0.25">
      <c r="A19" s="293" t="s">
        <v>699</v>
      </c>
      <c r="B19" s="295">
        <v>45343</v>
      </c>
      <c r="C19" s="294" t="s">
        <v>700</v>
      </c>
      <c r="D19" s="294"/>
      <c r="E19" s="294"/>
      <c r="F19" s="294">
        <v>-749374</v>
      </c>
      <c r="G19" s="294"/>
      <c r="H19" s="294">
        <v>207.58</v>
      </c>
      <c r="I19" s="294">
        <v>-2885.28</v>
      </c>
    </row>
    <row r="20" spans="1:9" customFormat="1" ht="15.75" x14ac:dyDescent="0.25">
      <c r="A20" s="293" t="s">
        <v>682</v>
      </c>
      <c r="B20" s="295">
        <v>45362</v>
      </c>
      <c r="C20" s="294" t="s">
        <v>683</v>
      </c>
      <c r="D20" s="294"/>
      <c r="E20" s="294"/>
      <c r="F20" s="294">
        <v>1212487</v>
      </c>
      <c r="G20" s="294">
        <v>331.28</v>
      </c>
      <c r="H20" s="294"/>
      <c r="I20" s="294">
        <v>-2554</v>
      </c>
    </row>
    <row r="21" spans="1:9" customFormat="1" ht="15.75" x14ac:dyDescent="0.25">
      <c r="A21" s="293" t="s">
        <v>684</v>
      </c>
      <c r="B21" s="295">
        <v>45362</v>
      </c>
      <c r="C21" s="294" t="s">
        <v>685</v>
      </c>
      <c r="D21" s="294"/>
      <c r="E21" s="294"/>
      <c r="F21" s="294">
        <v>4849950</v>
      </c>
      <c r="G21" s="294">
        <v>1325.12</v>
      </c>
      <c r="H21" s="294"/>
      <c r="I21" s="294">
        <v>-1228.8800000000001</v>
      </c>
    </row>
    <row r="22" spans="1:9" customFormat="1" ht="15.75" x14ac:dyDescent="0.25">
      <c r="A22" s="293" t="s">
        <v>701</v>
      </c>
      <c r="B22" s="295">
        <v>45365</v>
      </c>
      <c r="C22" s="294" t="s">
        <v>702</v>
      </c>
      <c r="D22" s="294"/>
      <c r="E22" s="294"/>
      <c r="F22" s="294">
        <v>-738449</v>
      </c>
      <c r="G22" s="294"/>
      <c r="H22" s="294">
        <v>201.21</v>
      </c>
      <c r="I22" s="294">
        <v>-1430.09</v>
      </c>
    </row>
    <row r="23" spans="1:9" customFormat="1" ht="15.75" x14ac:dyDescent="0.25">
      <c r="A23" s="293" t="s">
        <v>703</v>
      </c>
      <c r="B23" s="295">
        <v>45369</v>
      </c>
      <c r="C23" s="294" t="s">
        <v>704</v>
      </c>
      <c r="D23" s="294"/>
      <c r="E23" s="294"/>
      <c r="F23" s="294">
        <v>-731400</v>
      </c>
      <c r="G23" s="294"/>
      <c r="H23" s="294">
        <v>196.09</v>
      </c>
      <c r="I23" s="294">
        <v>-1626.18</v>
      </c>
    </row>
    <row r="24" spans="1:9" customFormat="1" ht="15.75" x14ac:dyDescent="0.25">
      <c r="A24" s="293" t="s">
        <v>686</v>
      </c>
      <c r="B24" s="295">
        <v>45382</v>
      </c>
      <c r="C24" s="294" t="s">
        <v>687</v>
      </c>
      <c r="D24" s="294"/>
      <c r="E24" s="294"/>
      <c r="F24" s="294"/>
      <c r="G24" s="294">
        <v>80.36</v>
      </c>
      <c r="H24" s="294"/>
      <c r="I24" s="294">
        <v>-1545.82</v>
      </c>
    </row>
    <row r="25" spans="1:9" customFormat="1" ht="15.75" x14ac:dyDescent="0.25">
      <c r="A25" s="293" t="s">
        <v>705</v>
      </c>
      <c r="B25" s="295">
        <v>45390</v>
      </c>
      <c r="C25" s="294" t="s">
        <v>706</v>
      </c>
      <c r="D25" s="294"/>
      <c r="E25" s="294"/>
      <c r="F25" s="294">
        <v>-253706</v>
      </c>
      <c r="G25" s="294"/>
      <c r="H25" s="294">
        <v>65.56</v>
      </c>
      <c r="I25" s="294">
        <v>-1611.38</v>
      </c>
    </row>
    <row r="26" spans="1:9" customFormat="1" ht="15.75" x14ac:dyDescent="0.25">
      <c r="A26" s="293" t="s">
        <v>707</v>
      </c>
      <c r="B26" s="295">
        <v>45390</v>
      </c>
      <c r="C26" s="294" t="s">
        <v>708</v>
      </c>
      <c r="D26" s="294"/>
      <c r="E26" s="294"/>
      <c r="F26" s="294">
        <v>-176819</v>
      </c>
      <c r="G26" s="294"/>
      <c r="H26" s="294">
        <v>45.69</v>
      </c>
      <c r="I26" s="294">
        <v>-1657.07</v>
      </c>
    </row>
    <row r="27" spans="1:9" customFormat="1" ht="15.75" x14ac:dyDescent="0.25">
      <c r="A27" s="293" t="s">
        <v>709</v>
      </c>
      <c r="B27" s="295">
        <v>45390</v>
      </c>
      <c r="C27" s="294" t="s">
        <v>710</v>
      </c>
      <c r="D27" s="294"/>
      <c r="E27" s="294" t="s">
        <v>711</v>
      </c>
      <c r="F27" s="294">
        <v>-737796.48</v>
      </c>
      <c r="G27" s="294"/>
      <c r="H27" s="294">
        <v>190.65</v>
      </c>
      <c r="I27" s="294">
        <v>-1847.72</v>
      </c>
    </row>
    <row r="28" spans="1:9" customFormat="1" ht="15.75" x14ac:dyDescent="0.25">
      <c r="A28" s="293" t="s">
        <v>721</v>
      </c>
      <c r="B28" s="295">
        <v>45455</v>
      </c>
      <c r="C28" s="294" t="s">
        <v>722</v>
      </c>
      <c r="D28" s="294"/>
      <c r="E28" s="294" t="s">
        <v>723</v>
      </c>
      <c r="F28" s="294">
        <v>-788012</v>
      </c>
      <c r="G28" s="294"/>
      <c r="H28" s="294">
        <v>180.33</v>
      </c>
      <c r="I28" s="294">
        <v>-2028.05</v>
      </c>
    </row>
    <row r="29" spans="1:9" customFormat="1" ht="15.75" x14ac:dyDescent="0.25">
      <c r="A29" s="293" t="s">
        <v>724</v>
      </c>
      <c r="B29" s="295">
        <v>45455</v>
      </c>
      <c r="C29" s="294" t="s">
        <v>725</v>
      </c>
      <c r="D29" s="294"/>
      <c r="E29" s="294" t="s">
        <v>726</v>
      </c>
      <c r="F29" s="294">
        <v>-811044</v>
      </c>
      <c r="G29" s="294"/>
      <c r="H29" s="294">
        <v>185.59</v>
      </c>
      <c r="I29" s="294">
        <v>-2213.64</v>
      </c>
    </row>
    <row r="30" spans="1:9" customFormat="1" ht="15.75" x14ac:dyDescent="0.25">
      <c r="A30" s="293" t="s">
        <v>718</v>
      </c>
      <c r="B30" s="295">
        <v>45455</v>
      </c>
      <c r="C30" s="294" t="s">
        <v>719</v>
      </c>
      <c r="D30" s="294"/>
      <c r="E30" s="294" t="s">
        <v>720</v>
      </c>
      <c r="F30" s="294">
        <v>-648140</v>
      </c>
      <c r="G30" s="294"/>
      <c r="H30" s="294">
        <v>148.32</v>
      </c>
      <c r="I30" s="294">
        <v>-2361.96</v>
      </c>
    </row>
    <row r="31" spans="1:9" customFormat="1" ht="15.75" x14ac:dyDescent="0.25">
      <c r="A31" s="293" t="s">
        <v>727</v>
      </c>
      <c r="B31" s="295">
        <v>45455</v>
      </c>
      <c r="C31" s="294" t="s">
        <v>728</v>
      </c>
      <c r="D31" s="294"/>
      <c r="E31" s="294" t="s">
        <v>729</v>
      </c>
      <c r="F31" s="294">
        <v>-814986</v>
      </c>
      <c r="G31" s="294"/>
      <c r="H31" s="294">
        <v>186.5</v>
      </c>
      <c r="I31" s="294">
        <v>-2548.46</v>
      </c>
    </row>
    <row r="32" spans="1:9" customFormat="1" ht="15.75" x14ac:dyDescent="0.25">
      <c r="A32" s="293" t="s">
        <v>732</v>
      </c>
      <c r="B32" s="295">
        <v>45496</v>
      </c>
      <c r="C32" s="294" t="s">
        <v>733</v>
      </c>
      <c r="D32" s="294"/>
      <c r="E32" s="294" t="s">
        <v>734</v>
      </c>
      <c r="F32" s="294">
        <v>-581367</v>
      </c>
      <c r="G32" s="294"/>
      <c r="H32" s="294">
        <v>119.13</v>
      </c>
      <c r="I32" s="294">
        <v>-2667.59</v>
      </c>
    </row>
    <row r="33" spans="1:9" customFormat="1" ht="15.75" x14ac:dyDescent="0.25">
      <c r="A33" s="293" t="s">
        <v>730</v>
      </c>
      <c r="B33" s="295">
        <v>45496</v>
      </c>
      <c r="C33" s="294" t="s">
        <v>731</v>
      </c>
      <c r="D33" s="294"/>
      <c r="E33" s="294"/>
      <c r="F33" s="294">
        <v>-272537</v>
      </c>
      <c r="G33" s="294"/>
      <c r="H33" s="294">
        <v>55.62</v>
      </c>
      <c r="I33" s="294">
        <v>-2723.21</v>
      </c>
    </row>
    <row r="34" spans="1:9" customFormat="1" ht="15.75" x14ac:dyDescent="0.25">
      <c r="A34" s="293" t="s">
        <v>735</v>
      </c>
      <c r="B34" s="295">
        <v>45496</v>
      </c>
      <c r="C34" s="294" t="s">
        <v>736</v>
      </c>
      <c r="D34" s="294"/>
      <c r="E34" s="294" t="s">
        <v>737</v>
      </c>
      <c r="F34" s="294">
        <v>-855962</v>
      </c>
      <c r="G34" s="294"/>
      <c r="H34" s="294">
        <v>174.69</v>
      </c>
      <c r="I34" s="294">
        <v>-2897.9</v>
      </c>
    </row>
    <row r="35" spans="1:9" customFormat="1" ht="15.75" x14ac:dyDescent="0.25">
      <c r="A35" s="293" t="s">
        <v>712</v>
      </c>
      <c r="B35" s="295">
        <v>45498</v>
      </c>
      <c r="C35" s="294" t="s">
        <v>713</v>
      </c>
      <c r="D35" s="294"/>
      <c r="E35" s="294"/>
      <c r="F35" s="294">
        <v>1356860</v>
      </c>
      <c r="G35" s="294">
        <v>270.29000000000002</v>
      </c>
      <c r="H35" s="294"/>
      <c r="I35" s="294">
        <v>-2627.61</v>
      </c>
    </row>
    <row r="36" spans="1:9" customFormat="1" ht="15.75" x14ac:dyDescent="0.25">
      <c r="A36" s="293" t="s">
        <v>714</v>
      </c>
      <c r="B36" s="295">
        <v>45498</v>
      </c>
      <c r="C36" s="294" t="s">
        <v>715</v>
      </c>
      <c r="D36" s="294"/>
      <c r="E36" s="294"/>
      <c r="F36" s="294">
        <v>5427440</v>
      </c>
      <c r="G36" s="294">
        <v>1081.1600000000001</v>
      </c>
      <c r="H36" s="294"/>
      <c r="I36" s="294">
        <v>-1546.45</v>
      </c>
    </row>
    <row r="37" spans="1:9" customFormat="1" ht="15.75" x14ac:dyDescent="0.25">
      <c r="A37" s="293" t="s">
        <v>716</v>
      </c>
      <c r="B37" s="295">
        <v>45498</v>
      </c>
      <c r="C37" s="294" t="s">
        <v>912</v>
      </c>
      <c r="D37" s="294"/>
      <c r="E37" s="294"/>
      <c r="F37" s="294"/>
      <c r="G37" s="294">
        <v>496.27</v>
      </c>
      <c r="H37" s="294"/>
      <c r="I37" s="294">
        <v>-1050.18</v>
      </c>
    </row>
    <row r="38" spans="1:9" customFormat="1" ht="15.75" x14ac:dyDescent="0.25">
      <c r="A38" s="293" t="s">
        <v>738</v>
      </c>
      <c r="B38" s="295">
        <v>45499</v>
      </c>
      <c r="C38" s="294" t="s">
        <v>739</v>
      </c>
      <c r="D38" s="294"/>
      <c r="E38" s="294"/>
      <c r="F38" s="294">
        <v>-880917</v>
      </c>
      <c r="G38" s="294"/>
      <c r="H38" s="294">
        <v>175.48</v>
      </c>
      <c r="I38" s="294">
        <v>-1225.6600000000001</v>
      </c>
    </row>
    <row r="39" spans="1:9" customFormat="1" ht="15.75" x14ac:dyDescent="0.25">
      <c r="A39" s="293" t="s">
        <v>746</v>
      </c>
      <c r="B39" s="295">
        <v>45579</v>
      </c>
      <c r="C39" s="294" t="s">
        <v>913</v>
      </c>
      <c r="D39" s="294"/>
      <c r="E39" s="294" t="s">
        <v>15</v>
      </c>
      <c r="F39" s="294">
        <v>-901658</v>
      </c>
      <c r="G39" s="294"/>
      <c r="H39" s="294">
        <v>193.9</v>
      </c>
      <c r="I39" s="294">
        <v>-1419.56</v>
      </c>
    </row>
    <row r="40" spans="1:9" customFormat="1" ht="15.75" x14ac:dyDescent="0.25">
      <c r="A40" s="293" t="s">
        <v>755</v>
      </c>
      <c r="B40" s="295">
        <v>45601</v>
      </c>
      <c r="C40" s="294" t="s">
        <v>756</v>
      </c>
      <c r="D40" s="294"/>
      <c r="E40" s="294" t="s">
        <v>754</v>
      </c>
      <c r="F40" s="294">
        <v>-2324312</v>
      </c>
      <c r="G40" s="294"/>
      <c r="H40" s="294">
        <v>575.04</v>
      </c>
      <c r="I40" s="294">
        <v>-1994.6</v>
      </c>
    </row>
    <row r="41" spans="1:9" customFormat="1" ht="15.75" x14ac:dyDescent="0.25">
      <c r="A41" s="293" t="s">
        <v>757</v>
      </c>
      <c r="B41" s="295">
        <v>45601</v>
      </c>
      <c r="C41" s="294" t="s">
        <v>758</v>
      </c>
      <c r="D41" s="294"/>
      <c r="E41" s="294" t="s">
        <v>754</v>
      </c>
      <c r="F41" s="294">
        <v>-4024354</v>
      </c>
      <c r="G41" s="294"/>
      <c r="H41" s="294">
        <v>919.01</v>
      </c>
      <c r="I41" s="294">
        <v>-2913.61</v>
      </c>
    </row>
    <row r="42" spans="1:9" customFormat="1" ht="15.75" x14ac:dyDescent="0.25">
      <c r="A42" s="293" t="s">
        <v>740</v>
      </c>
      <c r="B42" s="295">
        <v>45604</v>
      </c>
      <c r="C42" s="294" t="s">
        <v>741</v>
      </c>
      <c r="D42" s="294"/>
      <c r="E42" s="294"/>
      <c r="F42" s="294">
        <v>1130598</v>
      </c>
      <c r="G42" s="294">
        <v>244.72</v>
      </c>
      <c r="H42" s="294"/>
      <c r="I42" s="294">
        <v>-2668.89</v>
      </c>
    </row>
    <row r="43" spans="1:9" customFormat="1" ht="15.75" x14ac:dyDescent="0.25">
      <c r="A43" s="293" t="s">
        <v>742</v>
      </c>
      <c r="B43" s="295">
        <v>45604</v>
      </c>
      <c r="C43" s="294" t="s">
        <v>743</v>
      </c>
      <c r="D43" s="294"/>
      <c r="E43" s="294"/>
      <c r="F43" s="294">
        <v>4522394</v>
      </c>
      <c r="G43" s="294">
        <v>978.87</v>
      </c>
      <c r="H43" s="294"/>
      <c r="I43" s="294">
        <v>-1690.02</v>
      </c>
    </row>
    <row r="44" spans="1:9" customFormat="1" ht="15.75" x14ac:dyDescent="0.25">
      <c r="A44" s="293" t="s">
        <v>744</v>
      </c>
      <c r="B44" s="295">
        <v>45604</v>
      </c>
      <c r="C44" s="294" t="s">
        <v>914</v>
      </c>
      <c r="D44" s="294"/>
      <c r="E44" s="294"/>
      <c r="F44" s="294"/>
      <c r="G44" s="294">
        <v>2.0699999999999998</v>
      </c>
      <c r="H44" s="294"/>
      <c r="I44" s="294">
        <v>-1687.95</v>
      </c>
    </row>
    <row r="45" spans="1:9" customFormat="1" ht="15.75" x14ac:dyDescent="0.25">
      <c r="A45" s="293" t="s">
        <v>749</v>
      </c>
      <c r="B45" s="295">
        <v>45613</v>
      </c>
      <c r="C45" s="294" t="s">
        <v>750</v>
      </c>
      <c r="D45" s="294"/>
      <c r="E45" s="294" t="s">
        <v>751</v>
      </c>
      <c r="F45" s="294">
        <v>-1338287</v>
      </c>
      <c r="G45" s="294"/>
      <c r="H45" s="294">
        <v>317.27999999999997</v>
      </c>
      <c r="I45" s="294">
        <v>-2005.23</v>
      </c>
    </row>
    <row r="46" spans="1:9" customFormat="1" ht="15.75" x14ac:dyDescent="0.25">
      <c r="A46" s="293" t="s">
        <v>752</v>
      </c>
      <c r="B46" s="295">
        <v>45613</v>
      </c>
      <c r="C46" s="294" t="s">
        <v>753</v>
      </c>
      <c r="D46" s="294"/>
      <c r="E46" s="294" t="s">
        <v>754</v>
      </c>
      <c r="F46" s="294">
        <v>-1827448</v>
      </c>
      <c r="G46" s="294"/>
      <c r="H46" s="294">
        <v>458.81</v>
      </c>
      <c r="I46" s="294">
        <v>-2464.04</v>
      </c>
    </row>
    <row r="47" spans="1:9" customFormat="1" ht="15.75" x14ac:dyDescent="0.25">
      <c r="A47" s="293" t="s">
        <v>646</v>
      </c>
      <c r="B47" s="295">
        <v>45632</v>
      </c>
      <c r="C47" s="294" t="s">
        <v>759</v>
      </c>
      <c r="D47" s="294"/>
      <c r="E47" s="294"/>
      <c r="F47" s="294">
        <v>-5084482</v>
      </c>
      <c r="G47" s="294"/>
      <c r="H47" s="294">
        <v>1129.8800000000001</v>
      </c>
      <c r="I47" s="294">
        <v>-3593.92</v>
      </c>
    </row>
    <row r="48" spans="1:9" customFormat="1" ht="15.75" x14ac:dyDescent="0.25">
      <c r="A48" s="293" t="s">
        <v>650</v>
      </c>
      <c r="B48" s="295">
        <v>45670</v>
      </c>
      <c r="C48" s="294" t="s">
        <v>651</v>
      </c>
      <c r="D48" s="294"/>
      <c r="E48" s="294"/>
      <c r="F48" s="294">
        <v>-425254</v>
      </c>
      <c r="G48" s="294"/>
      <c r="H48" s="294">
        <v>91.45</v>
      </c>
      <c r="I48" s="294">
        <v>-3685.37</v>
      </c>
    </row>
    <row r="49" spans="1:9" customFormat="1" ht="15.75" x14ac:dyDescent="0.25">
      <c r="A49" s="293" t="s">
        <v>652</v>
      </c>
      <c r="B49" s="295">
        <v>45670</v>
      </c>
      <c r="C49" s="294" t="s">
        <v>760</v>
      </c>
      <c r="D49" s="294"/>
      <c r="E49" s="294"/>
      <c r="F49" s="294">
        <v>-2362205</v>
      </c>
      <c r="G49" s="294"/>
      <c r="H49" s="294">
        <v>508</v>
      </c>
      <c r="I49" s="294">
        <v>-4193.37</v>
      </c>
    </row>
    <row r="50" spans="1:9" customFormat="1" ht="15.75" x14ac:dyDescent="0.25">
      <c r="A50" s="293" t="s">
        <v>654</v>
      </c>
      <c r="B50" s="295">
        <v>45670</v>
      </c>
      <c r="C50" s="294" t="s">
        <v>761</v>
      </c>
      <c r="D50" s="294"/>
      <c r="E50" s="294"/>
      <c r="F50" s="294">
        <v>-992604</v>
      </c>
      <c r="G50" s="294"/>
      <c r="H50" s="294">
        <v>213.47</v>
      </c>
      <c r="I50" s="294">
        <v>-4406.84</v>
      </c>
    </row>
    <row r="51" spans="1:9" customFormat="1" ht="15.75" x14ac:dyDescent="0.25">
      <c r="A51" s="293" t="s">
        <v>938</v>
      </c>
      <c r="B51" s="295">
        <v>45758</v>
      </c>
      <c r="C51" s="294" t="s">
        <v>939</v>
      </c>
      <c r="D51" s="294"/>
      <c r="E51" s="294" t="s">
        <v>947</v>
      </c>
      <c r="F51" s="294">
        <v>18086799.010000002</v>
      </c>
      <c r="G51" s="294">
        <v>4055.34</v>
      </c>
      <c r="H51" s="294"/>
      <c r="I51" s="294">
        <v>-351.5</v>
      </c>
    </row>
    <row r="52" spans="1:9" customFormat="1" ht="15.75" x14ac:dyDescent="0.25">
      <c r="A52" s="293" t="s">
        <v>938</v>
      </c>
      <c r="B52" s="295">
        <v>45758</v>
      </c>
      <c r="C52" s="294" t="s">
        <v>940</v>
      </c>
      <c r="D52" s="294"/>
      <c r="E52" s="294" t="s">
        <v>947</v>
      </c>
      <c r="F52" s="294">
        <v>4521699.75</v>
      </c>
      <c r="G52" s="294">
        <v>1013.83</v>
      </c>
      <c r="H52" s="294"/>
      <c r="I52" s="294">
        <v>662.33</v>
      </c>
    </row>
    <row r="53" spans="1:9" customFormat="1" ht="15.75" x14ac:dyDescent="0.25">
      <c r="A53" s="293" t="s">
        <v>930</v>
      </c>
      <c r="B53" s="295">
        <v>45758</v>
      </c>
      <c r="C53" s="294" t="s">
        <v>941</v>
      </c>
      <c r="D53" s="294"/>
      <c r="E53" s="294"/>
      <c r="F53" s="294">
        <v>-3327895.37</v>
      </c>
      <c r="G53" s="294"/>
      <c r="H53" s="294">
        <v>746.16</v>
      </c>
      <c r="I53" s="294">
        <v>-83.83</v>
      </c>
    </row>
    <row r="54" spans="1:9" customFormat="1" ht="15.75" x14ac:dyDescent="0.25">
      <c r="A54" s="293" t="s">
        <v>933</v>
      </c>
      <c r="B54" s="295">
        <v>45758</v>
      </c>
      <c r="C54" s="294" t="s">
        <v>942</v>
      </c>
      <c r="D54" s="294"/>
      <c r="E54" s="294"/>
      <c r="F54" s="294"/>
      <c r="G54" s="294">
        <v>83.83</v>
      </c>
      <c r="H54" s="294"/>
      <c r="I54" s="294">
        <v>0</v>
      </c>
    </row>
    <row r="55" spans="1:9" customFormat="1" ht="15.75" x14ac:dyDescent="0.25">
      <c r="A55" s="293" t="s">
        <v>945</v>
      </c>
      <c r="B55" s="295">
        <v>45798</v>
      </c>
      <c r="C55" s="294" t="s">
        <v>948</v>
      </c>
      <c r="D55" s="294"/>
      <c r="E55" s="294"/>
      <c r="F55" s="294">
        <v>-793704</v>
      </c>
      <c r="G55" s="294"/>
      <c r="H55" s="294">
        <v>178.76</v>
      </c>
      <c r="I55" s="294">
        <v>-178.76</v>
      </c>
    </row>
    <row r="56" spans="1:9" customFormat="1" ht="15.75" x14ac:dyDescent="0.25">
      <c r="A56" s="293" t="s">
        <v>915</v>
      </c>
      <c r="E56" s="294"/>
      <c r="F56" s="294">
        <v>13080.52</v>
      </c>
      <c r="G56" s="294">
        <v>13259.28</v>
      </c>
      <c r="H56" s="294">
        <v>-178.76</v>
      </c>
    </row>
    <row r="57" spans="1:9" x14ac:dyDescent="0.25">
      <c r="A57" s="273" t="s">
        <v>771</v>
      </c>
      <c r="B57" s="276">
        <v>45199</v>
      </c>
      <c r="C57" s="271" t="s">
        <v>772</v>
      </c>
      <c r="H57" s="271">
        <v>43.97</v>
      </c>
      <c r="I57" s="271">
        <v>-5379.29</v>
      </c>
    </row>
    <row r="58" spans="1:9" x14ac:dyDescent="0.25">
      <c r="A58" s="273" t="s">
        <v>773</v>
      </c>
      <c r="B58" s="276">
        <v>45199</v>
      </c>
      <c r="C58" s="271" t="s">
        <v>774</v>
      </c>
      <c r="H58" s="271">
        <v>586.27</v>
      </c>
      <c r="I58" s="271">
        <v>-5965.56</v>
      </c>
    </row>
    <row r="59" spans="1:9" x14ac:dyDescent="0.25">
      <c r="A59" s="273" t="s">
        <v>775</v>
      </c>
      <c r="B59" s="276">
        <v>45199</v>
      </c>
      <c r="C59" s="271" t="s">
        <v>776</v>
      </c>
      <c r="H59" s="271">
        <v>1000</v>
      </c>
      <c r="I59" s="271">
        <v>-6965.56</v>
      </c>
    </row>
    <row r="60" spans="1:9" x14ac:dyDescent="0.25">
      <c r="A60" s="273" t="s">
        <v>777</v>
      </c>
      <c r="B60" s="276">
        <v>45199</v>
      </c>
      <c r="C60" s="271" t="s">
        <v>778</v>
      </c>
      <c r="H60" s="271">
        <v>44.37</v>
      </c>
      <c r="I60" s="271">
        <v>-7009.93</v>
      </c>
    </row>
    <row r="61" spans="1:9" x14ac:dyDescent="0.25">
      <c r="A61" s="273" t="s">
        <v>779</v>
      </c>
      <c r="B61" s="276">
        <v>45199</v>
      </c>
      <c r="C61" s="271" t="s">
        <v>780</v>
      </c>
      <c r="H61" s="271">
        <v>591.54</v>
      </c>
      <c r="I61" s="271">
        <v>-7601.47</v>
      </c>
    </row>
    <row r="62" spans="1:9" x14ac:dyDescent="0.25">
      <c r="A62" s="273" t="s">
        <v>781</v>
      </c>
      <c r="B62" s="276">
        <v>45230</v>
      </c>
      <c r="C62" s="271" t="s">
        <v>782</v>
      </c>
      <c r="E62" s="271" t="s">
        <v>783</v>
      </c>
      <c r="G62" s="271">
        <v>3293.22</v>
      </c>
      <c r="I62" s="271">
        <v>-4308.25</v>
      </c>
    </row>
    <row r="63" spans="1:9" x14ac:dyDescent="0.25">
      <c r="A63" s="273" t="s">
        <v>784</v>
      </c>
      <c r="B63" s="276">
        <v>45230</v>
      </c>
      <c r="C63" s="271" t="s">
        <v>785</v>
      </c>
      <c r="E63" s="271" t="s">
        <v>786</v>
      </c>
      <c r="H63" s="271">
        <v>14521.99</v>
      </c>
      <c r="I63" s="271">
        <v>-18830.240000000002</v>
      </c>
    </row>
    <row r="64" spans="1:9" x14ac:dyDescent="0.25">
      <c r="A64" s="273" t="s">
        <v>787</v>
      </c>
      <c r="B64" s="276">
        <v>45230</v>
      </c>
      <c r="C64" s="271" t="s">
        <v>788</v>
      </c>
      <c r="E64" s="271" t="s">
        <v>662</v>
      </c>
      <c r="G64" s="271">
        <v>964.71</v>
      </c>
      <c r="I64" s="271">
        <v>-17865.53</v>
      </c>
    </row>
    <row r="65" spans="1:9" x14ac:dyDescent="0.25">
      <c r="A65" s="273" t="s">
        <v>663</v>
      </c>
      <c r="B65" s="276">
        <v>45230</v>
      </c>
      <c r="C65" s="271" t="s">
        <v>664</v>
      </c>
      <c r="E65" s="271" t="s">
        <v>662</v>
      </c>
      <c r="G65" s="271">
        <v>884.96</v>
      </c>
      <c r="I65" s="271">
        <v>-16980.57</v>
      </c>
    </row>
    <row r="66" spans="1:9" x14ac:dyDescent="0.25">
      <c r="A66" s="273" t="s">
        <v>789</v>
      </c>
      <c r="B66" s="276">
        <v>45230</v>
      </c>
      <c r="C66" s="271" t="s">
        <v>790</v>
      </c>
      <c r="G66" s="271">
        <v>35.29</v>
      </c>
      <c r="I66" s="271">
        <v>-16945.28</v>
      </c>
    </row>
    <row r="67" spans="1:9" x14ac:dyDescent="0.25">
      <c r="A67" s="273" t="s">
        <v>791</v>
      </c>
      <c r="B67" s="276">
        <v>45230</v>
      </c>
      <c r="C67" s="271" t="s">
        <v>792</v>
      </c>
      <c r="H67" s="271">
        <v>67.52</v>
      </c>
      <c r="I67" s="271">
        <v>-17012.8</v>
      </c>
    </row>
    <row r="68" spans="1:9" x14ac:dyDescent="0.25">
      <c r="A68" s="273" t="s">
        <v>793</v>
      </c>
      <c r="B68" s="276">
        <v>45230</v>
      </c>
      <c r="C68" s="271" t="s">
        <v>794</v>
      </c>
      <c r="H68" s="271">
        <v>2734.54</v>
      </c>
      <c r="I68" s="271">
        <v>-19747.34</v>
      </c>
    </row>
    <row r="69" spans="1:9" x14ac:dyDescent="0.25">
      <c r="A69" s="273" t="s">
        <v>795</v>
      </c>
      <c r="B69" s="276">
        <v>45260</v>
      </c>
      <c r="C69" s="271" t="s">
        <v>796</v>
      </c>
      <c r="E69" s="271" t="s">
        <v>783</v>
      </c>
      <c r="G69" s="271">
        <v>583.74</v>
      </c>
      <c r="I69" s="271">
        <v>-19163.599999999999</v>
      </c>
    </row>
    <row r="70" spans="1:9" x14ac:dyDescent="0.25">
      <c r="A70" s="273" t="s">
        <v>797</v>
      </c>
      <c r="B70" s="276">
        <v>45260</v>
      </c>
      <c r="C70" s="271" t="s">
        <v>798</v>
      </c>
      <c r="E70" s="271" t="s">
        <v>783</v>
      </c>
      <c r="G70" s="271">
        <v>3293.22</v>
      </c>
      <c r="I70" s="271">
        <v>-15870.38</v>
      </c>
    </row>
    <row r="71" spans="1:9" x14ac:dyDescent="0.25">
      <c r="A71" s="273" t="s">
        <v>799</v>
      </c>
      <c r="B71" s="276">
        <v>45260</v>
      </c>
      <c r="C71" s="271" t="s">
        <v>800</v>
      </c>
      <c r="E71" s="271" t="s">
        <v>14</v>
      </c>
      <c r="G71" s="271">
        <v>582.20000000000005</v>
      </c>
      <c r="I71" s="271">
        <v>-15288.18</v>
      </c>
    </row>
    <row r="72" spans="1:9" x14ac:dyDescent="0.25">
      <c r="A72" s="273" t="s">
        <v>801</v>
      </c>
      <c r="B72" s="276">
        <v>45260</v>
      </c>
      <c r="C72" s="271" t="s">
        <v>802</v>
      </c>
      <c r="H72" s="271">
        <v>1000</v>
      </c>
      <c r="I72" s="271">
        <v>-16288.18</v>
      </c>
    </row>
    <row r="73" spans="1:9" x14ac:dyDescent="0.25">
      <c r="A73" s="273" t="s">
        <v>803</v>
      </c>
      <c r="B73" s="276">
        <v>45260</v>
      </c>
      <c r="C73" s="271" t="s">
        <v>804</v>
      </c>
      <c r="H73" s="271">
        <v>399.73</v>
      </c>
      <c r="I73" s="271">
        <v>-16687.91</v>
      </c>
    </row>
    <row r="74" spans="1:9" x14ac:dyDescent="0.25">
      <c r="A74" s="273" t="s">
        <v>805</v>
      </c>
      <c r="B74" s="276">
        <v>45260</v>
      </c>
      <c r="C74" s="271" t="s">
        <v>806</v>
      </c>
      <c r="G74" s="271">
        <v>46.57</v>
      </c>
      <c r="I74" s="271">
        <v>-16641.34</v>
      </c>
    </row>
    <row r="75" spans="1:9" x14ac:dyDescent="0.25">
      <c r="A75" s="273" t="s">
        <v>807</v>
      </c>
      <c r="B75" s="276">
        <v>45260</v>
      </c>
      <c r="C75" s="271" t="s">
        <v>808</v>
      </c>
      <c r="G75" s="271">
        <v>46.57</v>
      </c>
      <c r="I75" s="271">
        <v>-16594.77</v>
      </c>
    </row>
    <row r="76" spans="1:9" x14ac:dyDescent="0.25">
      <c r="A76" s="273" t="s">
        <v>809</v>
      </c>
      <c r="B76" s="276">
        <v>45260</v>
      </c>
      <c r="C76" s="271" t="s">
        <v>810</v>
      </c>
      <c r="H76" s="271">
        <v>468.9</v>
      </c>
      <c r="I76" s="271">
        <v>-17063.669999999998</v>
      </c>
    </row>
    <row r="77" spans="1:9" x14ac:dyDescent="0.25">
      <c r="A77" s="273" t="s">
        <v>811</v>
      </c>
      <c r="B77" s="276">
        <v>45260</v>
      </c>
      <c r="C77" s="271" t="s">
        <v>812</v>
      </c>
      <c r="E77" s="271" t="s">
        <v>662</v>
      </c>
      <c r="F77" s="271">
        <v>3310000</v>
      </c>
      <c r="G77" s="271">
        <v>951.15</v>
      </c>
      <c r="I77" s="271">
        <v>-16112.52</v>
      </c>
    </row>
    <row r="78" spans="1:9" x14ac:dyDescent="0.25">
      <c r="A78" s="273" t="s">
        <v>813</v>
      </c>
      <c r="B78" s="276">
        <v>45260</v>
      </c>
      <c r="C78" s="271" t="s">
        <v>814</v>
      </c>
      <c r="E78" s="271" t="s">
        <v>662</v>
      </c>
      <c r="F78" s="271">
        <v>1063606</v>
      </c>
      <c r="G78" s="271">
        <v>318.44</v>
      </c>
      <c r="I78" s="271">
        <v>-15794.08</v>
      </c>
    </row>
    <row r="79" spans="1:9" x14ac:dyDescent="0.25">
      <c r="A79" s="273" t="s">
        <v>815</v>
      </c>
      <c r="B79" s="276">
        <v>45260</v>
      </c>
      <c r="C79" s="271" t="s">
        <v>816</v>
      </c>
      <c r="E79" s="271" t="s">
        <v>662</v>
      </c>
      <c r="F79" s="271">
        <v>776364</v>
      </c>
      <c r="G79" s="271">
        <v>232.44</v>
      </c>
      <c r="I79" s="271">
        <v>-15561.64</v>
      </c>
    </row>
    <row r="80" spans="1:9" x14ac:dyDescent="0.25">
      <c r="A80" s="273" t="s">
        <v>817</v>
      </c>
      <c r="B80" s="276">
        <v>45260</v>
      </c>
      <c r="C80" s="271" t="s">
        <v>818</v>
      </c>
      <c r="E80" s="271" t="s">
        <v>662</v>
      </c>
      <c r="F80" s="271">
        <v>132963</v>
      </c>
      <c r="G80" s="271">
        <v>39.81</v>
      </c>
      <c r="I80" s="271">
        <v>-15521.83</v>
      </c>
    </row>
    <row r="81" spans="1:9" x14ac:dyDescent="0.25">
      <c r="A81" s="273" t="s">
        <v>819</v>
      </c>
      <c r="B81" s="276">
        <v>45260</v>
      </c>
      <c r="C81" s="271" t="s">
        <v>820</v>
      </c>
      <c r="E81" s="271" t="s">
        <v>669</v>
      </c>
      <c r="F81" s="271">
        <v>709070</v>
      </c>
      <c r="G81" s="271">
        <v>199.18</v>
      </c>
      <c r="I81" s="271">
        <v>-15322.65</v>
      </c>
    </row>
    <row r="82" spans="1:9" x14ac:dyDescent="0.25">
      <c r="A82" s="273" t="s">
        <v>821</v>
      </c>
      <c r="B82" s="276">
        <v>45260</v>
      </c>
      <c r="C82" s="271" t="s">
        <v>822</v>
      </c>
      <c r="E82" s="271" t="s">
        <v>669</v>
      </c>
      <c r="F82" s="271">
        <v>517576.49</v>
      </c>
      <c r="G82" s="271">
        <v>145.38999999999999</v>
      </c>
      <c r="I82" s="271">
        <v>-15177.26</v>
      </c>
    </row>
    <row r="83" spans="1:9" x14ac:dyDescent="0.25">
      <c r="A83" s="273" t="s">
        <v>823</v>
      </c>
      <c r="B83" s="276">
        <v>45260</v>
      </c>
      <c r="C83" s="271" t="s">
        <v>824</v>
      </c>
      <c r="G83" s="271">
        <v>145.71</v>
      </c>
      <c r="I83" s="271">
        <v>-15031.55</v>
      </c>
    </row>
    <row r="84" spans="1:9" x14ac:dyDescent="0.25">
      <c r="A84" s="273" t="s">
        <v>825</v>
      </c>
      <c r="B84" s="276">
        <v>45291</v>
      </c>
      <c r="C84" s="271" t="s">
        <v>826</v>
      </c>
      <c r="H84" s="271">
        <v>383.17</v>
      </c>
      <c r="I84" s="271">
        <v>-15414.72</v>
      </c>
    </row>
    <row r="85" spans="1:9" x14ac:dyDescent="0.25">
      <c r="A85" s="273" t="s">
        <v>827</v>
      </c>
      <c r="B85" s="276">
        <v>45322</v>
      </c>
      <c r="C85" s="271" t="s">
        <v>828</v>
      </c>
      <c r="F85" s="271">
        <v>-3406595</v>
      </c>
      <c r="H85" s="271">
        <v>980.32</v>
      </c>
      <c r="I85" s="271">
        <v>-16395.04</v>
      </c>
    </row>
    <row r="86" spans="1:9" x14ac:dyDescent="0.25">
      <c r="A86" s="273" t="s">
        <v>829</v>
      </c>
      <c r="B86" s="276">
        <v>45322</v>
      </c>
      <c r="C86" s="271" t="s">
        <v>830</v>
      </c>
      <c r="F86" s="271">
        <v>-726274</v>
      </c>
      <c r="H86" s="271">
        <v>209.3</v>
      </c>
      <c r="I86" s="271">
        <v>-16604.34</v>
      </c>
    </row>
    <row r="87" spans="1:9" x14ac:dyDescent="0.25">
      <c r="A87" s="273" t="s">
        <v>831</v>
      </c>
      <c r="B87" s="276">
        <v>45322</v>
      </c>
      <c r="C87" s="271" t="s">
        <v>832</v>
      </c>
      <c r="H87" s="271">
        <v>562.92999999999995</v>
      </c>
      <c r="I87" s="271">
        <v>-17167.27</v>
      </c>
    </row>
    <row r="88" spans="1:9" x14ac:dyDescent="0.25">
      <c r="A88" s="273" t="s">
        <v>833</v>
      </c>
      <c r="B88" s="276">
        <v>45322</v>
      </c>
      <c r="C88" s="271" t="s">
        <v>834</v>
      </c>
      <c r="H88" s="271">
        <v>571.84</v>
      </c>
      <c r="I88" s="271">
        <v>-17739.11</v>
      </c>
    </row>
    <row r="89" spans="1:9" x14ac:dyDescent="0.25">
      <c r="A89" s="273" t="s">
        <v>835</v>
      </c>
      <c r="B89" s="276">
        <v>45322</v>
      </c>
      <c r="C89" s="271" t="s">
        <v>836</v>
      </c>
      <c r="H89" s="271">
        <v>1437.6</v>
      </c>
      <c r="I89" s="271">
        <v>-19176.71</v>
      </c>
    </row>
    <row r="90" spans="1:9" x14ac:dyDescent="0.25">
      <c r="A90" s="273" t="s">
        <v>837</v>
      </c>
      <c r="B90" s="276">
        <v>45322</v>
      </c>
      <c r="C90" s="271" t="s">
        <v>838</v>
      </c>
      <c r="H90" s="271">
        <v>1147.03</v>
      </c>
      <c r="I90" s="271">
        <v>-20323.740000000002</v>
      </c>
    </row>
    <row r="91" spans="1:9" x14ac:dyDescent="0.25">
      <c r="A91" s="273" t="s">
        <v>839</v>
      </c>
      <c r="B91" s="276">
        <v>45322</v>
      </c>
      <c r="C91" s="271" t="s">
        <v>840</v>
      </c>
      <c r="H91" s="271">
        <v>793.2</v>
      </c>
      <c r="I91" s="271">
        <v>-21116.94</v>
      </c>
    </row>
    <row r="92" spans="1:9" x14ac:dyDescent="0.25">
      <c r="A92" s="273" t="s">
        <v>841</v>
      </c>
      <c r="B92" s="276">
        <v>45322</v>
      </c>
      <c r="C92" s="271" t="s">
        <v>842</v>
      </c>
      <c r="H92" s="271">
        <v>583.22</v>
      </c>
      <c r="I92" s="271">
        <v>-21700.16</v>
      </c>
    </row>
    <row r="93" spans="1:9" x14ac:dyDescent="0.25">
      <c r="A93" s="273" t="s">
        <v>843</v>
      </c>
      <c r="B93" s="276">
        <v>45322</v>
      </c>
      <c r="C93" s="271" t="s">
        <v>844</v>
      </c>
      <c r="H93" s="271">
        <v>593.13</v>
      </c>
      <c r="I93" s="271">
        <v>-22293.29</v>
      </c>
    </row>
    <row r="94" spans="1:9" x14ac:dyDescent="0.25">
      <c r="A94" s="273" t="s">
        <v>845</v>
      </c>
      <c r="B94" s="276">
        <v>45322</v>
      </c>
      <c r="C94" s="271" t="s">
        <v>846</v>
      </c>
      <c r="H94" s="271">
        <v>125.76</v>
      </c>
      <c r="I94" s="271">
        <v>-22419.05</v>
      </c>
    </row>
    <row r="95" spans="1:9" x14ac:dyDescent="0.25">
      <c r="A95" s="273" t="s">
        <v>847</v>
      </c>
      <c r="B95" s="276">
        <v>45322</v>
      </c>
      <c r="C95" s="271" t="s">
        <v>848</v>
      </c>
      <c r="H95" s="271">
        <v>217.81</v>
      </c>
      <c r="I95" s="271">
        <v>-22636.86</v>
      </c>
    </row>
    <row r="96" spans="1:9" x14ac:dyDescent="0.25">
      <c r="A96" s="273" t="s">
        <v>676</v>
      </c>
      <c r="B96" s="276">
        <v>45322</v>
      </c>
      <c r="C96" s="271" t="s">
        <v>849</v>
      </c>
      <c r="F96" s="271">
        <v>3406595</v>
      </c>
      <c r="G96" s="271">
        <v>980.32</v>
      </c>
      <c r="I96" s="271">
        <v>-21656.54</v>
      </c>
    </row>
    <row r="97" spans="1:9" x14ac:dyDescent="0.25">
      <c r="A97" s="273" t="s">
        <v>676</v>
      </c>
      <c r="B97" s="276">
        <v>45322</v>
      </c>
      <c r="C97" s="271" t="s">
        <v>850</v>
      </c>
      <c r="F97" s="271">
        <v>5677658</v>
      </c>
      <c r="G97" s="271">
        <v>1633.86</v>
      </c>
      <c r="I97" s="271">
        <v>-20022.68</v>
      </c>
    </row>
    <row r="98" spans="1:9" x14ac:dyDescent="0.25">
      <c r="A98" s="273" t="s">
        <v>851</v>
      </c>
      <c r="B98" s="276">
        <v>45322</v>
      </c>
      <c r="C98" s="271" t="s">
        <v>852</v>
      </c>
      <c r="G98" s="271">
        <v>85.2</v>
      </c>
      <c r="I98" s="271">
        <v>-19937.48</v>
      </c>
    </row>
    <row r="99" spans="1:9" x14ac:dyDescent="0.25">
      <c r="A99" s="273" t="s">
        <v>678</v>
      </c>
      <c r="B99" s="276">
        <v>45322</v>
      </c>
      <c r="C99" s="271" t="s">
        <v>679</v>
      </c>
      <c r="F99" s="271">
        <v>1757335.98</v>
      </c>
      <c r="G99" s="271">
        <v>506.44</v>
      </c>
      <c r="I99" s="271">
        <v>-19431.04</v>
      </c>
    </row>
    <row r="100" spans="1:9" x14ac:dyDescent="0.25">
      <c r="A100" s="273" t="s">
        <v>680</v>
      </c>
      <c r="B100" s="276">
        <v>45322</v>
      </c>
      <c r="C100" s="271" t="s">
        <v>853</v>
      </c>
      <c r="F100" s="271">
        <v>726274</v>
      </c>
      <c r="G100" s="271">
        <v>209.3</v>
      </c>
      <c r="I100" s="271">
        <v>-19221.740000000002</v>
      </c>
    </row>
    <row r="101" spans="1:9" x14ac:dyDescent="0.25">
      <c r="A101" s="273" t="s">
        <v>680</v>
      </c>
      <c r="B101" s="276">
        <v>45322</v>
      </c>
      <c r="C101" s="271" t="s">
        <v>854</v>
      </c>
      <c r="F101" s="271">
        <v>1815684.52</v>
      </c>
      <c r="G101" s="271">
        <v>523.25</v>
      </c>
      <c r="I101" s="271">
        <v>-18698.490000000002</v>
      </c>
    </row>
    <row r="102" spans="1:9" x14ac:dyDescent="0.25">
      <c r="A102" s="273" t="s">
        <v>855</v>
      </c>
      <c r="B102" s="276">
        <v>45322</v>
      </c>
      <c r="C102" s="271" t="s">
        <v>856</v>
      </c>
      <c r="G102" s="271">
        <v>932.72</v>
      </c>
      <c r="I102" s="271">
        <v>-17765.77</v>
      </c>
    </row>
    <row r="103" spans="1:9" x14ac:dyDescent="0.25">
      <c r="A103" s="273" t="s">
        <v>857</v>
      </c>
      <c r="B103" s="276">
        <v>45322</v>
      </c>
      <c r="C103" s="271" t="s">
        <v>858</v>
      </c>
      <c r="G103" s="271">
        <v>57.17</v>
      </c>
      <c r="I103" s="271">
        <v>-17708.599999999999</v>
      </c>
    </row>
    <row r="104" spans="1:9" x14ac:dyDescent="0.25">
      <c r="A104" s="273" t="s">
        <v>689</v>
      </c>
      <c r="B104" s="276">
        <v>45343</v>
      </c>
      <c r="C104" s="271" t="s">
        <v>690</v>
      </c>
      <c r="F104" s="271">
        <v>1267686</v>
      </c>
      <c r="G104" s="271">
        <v>351.16</v>
      </c>
      <c r="I104" s="271">
        <v>-17357.439999999999</v>
      </c>
    </row>
    <row r="105" spans="1:9" x14ac:dyDescent="0.25">
      <c r="A105" s="273" t="s">
        <v>691</v>
      </c>
      <c r="B105" s="276">
        <v>45343</v>
      </c>
      <c r="C105" s="271" t="s">
        <v>692</v>
      </c>
      <c r="F105" s="271">
        <v>1227294</v>
      </c>
      <c r="G105" s="271">
        <v>339.97</v>
      </c>
      <c r="I105" s="271">
        <v>-17017.47</v>
      </c>
    </row>
    <row r="106" spans="1:9" x14ac:dyDescent="0.25">
      <c r="A106" s="273" t="s">
        <v>693</v>
      </c>
      <c r="B106" s="276">
        <v>45343</v>
      </c>
      <c r="C106" s="271" t="s">
        <v>694</v>
      </c>
      <c r="F106" s="271">
        <v>1942109</v>
      </c>
      <c r="G106" s="271">
        <v>537.98</v>
      </c>
      <c r="I106" s="271">
        <v>-16479.490000000002</v>
      </c>
    </row>
    <row r="107" spans="1:9" x14ac:dyDescent="0.25">
      <c r="A107" s="273" t="s">
        <v>695</v>
      </c>
      <c r="B107" s="276">
        <v>45343</v>
      </c>
      <c r="C107" s="271" t="s">
        <v>696</v>
      </c>
      <c r="F107" s="271">
        <v>1622359</v>
      </c>
      <c r="G107" s="271">
        <v>449.4</v>
      </c>
      <c r="I107" s="271">
        <v>-16030.09</v>
      </c>
    </row>
    <row r="108" spans="1:9" x14ac:dyDescent="0.25">
      <c r="A108" s="273" t="s">
        <v>697</v>
      </c>
      <c r="B108" s="276">
        <v>45343</v>
      </c>
      <c r="C108" s="271" t="s">
        <v>698</v>
      </c>
      <c r="F108" s="271">
        <v>1798650</v>
      </c>
      <c r="G108" s="271">
        <v>498.24</v>
      </c>
      <c r="I108" s="271">
        <v>-15531.85</v>
      </c>
    </row>
    <row r="109" spans="1:9" x14ac:dyDescent="0.25">
      <c r="A109" s="273" t="s">
        <v>699</v>
      </c>
      <c r="B109" s="276">
        <v>45343</v>
      </c>
      <c r="C109" s="271" t="s">
        <v>700</v>
      </c>
      <c r="F109" s="271">
        <v>1873434</v>
      </c>
      <c r="G109" s="271">
        <v>518.95000000000005</v>
      </c>
      <c r="I109" s="271">
        <v>-15012.9</v>
      </c>
    </row>
    <row r="110" spans="1:9" x14ac:dyDescent="0.25">
      <c r="A110" s="273" t="s">
        <v>859</v>
      </c>
      <c r="B110" s="276">
        <v>45343</v>
      </c>
      <c r="C110" s="271" t="s">
        <v>860</v>
      </c>
      <c r="F110" s="271">
        <v>140502</v>
      </c>
      <c r="G110" s="271">
        <v>38.92</v>
      </c>
      <c r="I110" s="271">
        <v>-14973.98</v>
      </c>
    </row>
    <row r="111" spans="1:9" x14ac:dyDescent="0.25">
      <c r="A111" s="273" t="s">
        <v>861</v>
      </c>
      <c r="B111" s="276">
        <v>45343</v>
      </c>
      <c r="C111" s="271" t="s">
        <v>862</v>
      </c>
      <c r="H111" s="271">
        <v>351.16</v>
      </c>
      <c r="I111" s="271">
        <v>-15325.14</v>
      </c>
    </row>
    <row r="112" spans="1:9" x14ac:dyDescent="0.25">
      <c r="A112" s="273" t="s">
        <v>863</v>
      </c>
      <c r="B112" s="276">
        <v>45345</v>
      </c>
      <c r="C112" s="271" t="s">
        <v>864</v>
      </c>
      <c r="H112" s="271">
        <v>2297.5300000000002</v>
      </c>
      <c r="I112" s="271">
        <v>-17622.669999999998</v>
      </c>
    </row>
    <row r="113" spans="1:9" x14ac:dyDescent="0.25">
      <c r="A113" s="273" t="s">
        <v>865</v>
      </c>
      <c r="B113" s="276">
        <v>45345</v>
      </c>
      <c r="C113" s="271" t="s">
        <v>866</v>
      </c>
      <c r="H113" s="271">
        <v>187.93</v>
      </c>
      <c r="I113" s="271">
        <v>-17810.599999999999</v>
      </c>
    </row>
    <row r="114" spans="1:9" x14ac:dyDescent="0.25">
      <c r="A114" s="273" t="s">
        <v>867</v>
      </c>
      <c r="B114" s="276">
        <v>45351</v>
      </c>
      <c r="C114" s="271" t="s">
        <v>868</v>
      </c>
      <c r="G114" s="271">
        <v>221.3</v>
      </c>
      <c r="I114" s="271">
        <v>-17589.3</v>
      </c>
    </row>
    <row r="115" spans="1:9" x14ac:dyDescent="0.25">
      <c r="A115" s="273" t="s">
        <v>701</v>
      </c>
      <c r="B115" s="276">
        <v>45365</v>
      </c>
      <c r="C115" s="271" t="s">
        <v>702</v>
      </c>
      <c r="F115" s="271">
        <v>1846100</v>
      </c>
      <c r="G115" s="271">
        <v>503.02</v>
      </c>
      <c r="I115" s="271">
        <v>-17086.28</v>
      </c>
    </row>
    <row r="116" spans="1:9" x14ac:dyDescent="0.25">
      <c r="A116" s="273" t="s">
        <v>869</v>
      </c>
      <c r="B116" s="276">
        <v>45365</v>
      </c>
      <c r="C116" s="271" t="s">
        <v>870</v>
      </c>
      <c r="E116" s="271" t="s">
        <v>871</v>
      </c>
      <c r="G116" s="271">
        <v>211.28</v>
      </c>
      <c r="I116" s="271">
        <v>-16875</v>
      </c>
    </row>
    <row r="117" spans="1:9" x14ac:dyDescent="0.25">
      <c r="A117" s="273" t="s">
        <v>703</v>
      </c>
      <c r="B117" s="276">
        <v>45369</v>
      </c>
      <c r="C117" s="271" t="s">
        <v>704</v>
      </c>
      <c r="F117" s="271">
        <v>1828500</v>
      </c>
      <c r="G117" s="271">
        <v>490.21</v>
      </c>
      <c r="I117" s="271">
        <v>-16384.79</v>
      </c>
    </row>
    <row r="118" spans="1:9" x14ac:dyDescent="0.25">
      <c r="A118" s="273" t="s">
        <v>872</v>
      </c>
      <c r="B118" s="276">
        <v>45369</v>
      </c>
      <c r="C118" s="271" t="s">
        <v>873</v>
      </c>
      <c r="F118" s="271">
        <v>137150</v>
      </c>
      <c r="G118" s="271">
        <v>36.770000000000003</v>
      </c>
      <c r="I118" s="271">
        <v>-16348.02</v>
      </c>
    </row>
    <row r="119" spans="1:9" x14ac:dyDescent="0.25">
      <c r="A119" s="273" t="s">
        <v>874</v>
      </c>
      <c r="B119" s="276">
        <v>45369</v>
      </c>
      <c r="C119" s="271" t="s">
        <v>875</v>
      </c>
      <c r="F119" s="271">
        <v>138450</v>
      </c>
      <c r="G119" s="271">
        <v>37.119999999999997</v>
      </c>
      <c r="I119" s="271">
        <v>-16310.9</v>
      </c>
    </row>
    <row r="120" spans="1:9" x14ac:dyDescent="0.25">
      <c r="A120" s="273" t="s">
        <v>876</v>
      </c>
      <c r="B120" s="276">
        <v>45390</v>
      </c>
      <c r="C120" s="271" t="s">
        <v>877</v>
      </c>
      <c r="F120" s="271">
        <v>138345</v>
      </c>
      <c r="G120" s="271">
        <v>35.75</v>
      </c>
      <c r="I120" s="271">
        <v>-16275.15</v>
      </c>
    </row>
    <row r="121" spans="1:9" x14ac:dyDescent="0.25">
      <c r="A121" s="273" t="s">
        <v>705</v>
      </c>
      <c r="B121" s="276">
        <v>45390</v>
      </c>
      <c r="C121" s="271" t="s">
        <v>706</v>
      </c>
      <c r="F121" s="271">
        <v>634264</v>
      </c>
      <c r="G121" s="271">
        <v>163.9</v>
      </c>
      <c r="I121" s="271">
        <v>-16111.25</v>
      </c>
    </row>
    <row r="122" spans="1:9" x14ac:dyDescent="0.25">
      <c r="A122" s="273" t="s">
        <v>707</v>
      </c>
      <c r="B122" s="276">
        <v>45390</v>
      </c>
      <c r="C122" s="271" t="s">
        <v>708</v>
      </c>
      <c r="F122" s="271">
        <v>442046</v>
      </c>
      <c r="G122" s="271">
        <v>114.22</v>
      </c>
      <c r="I122" s="271">
        <v>-15997.03</v>
      </c>
    </row>
    <row r="123" spans="1:9" x14ac:dyDescent="0.25">
      <c r="A123" s="273" t="s">
        <v>709</v>
      </c>
      <c r="B123" s="276">
        <v>45390</v>
      </c>
      <c r="C123" s="271" t="s">
        <v>710</v>
      </c>
      <c r="E123" s="271" t="s">
        <v>711</v>
      </c>
      <c r="F123" s="271">
        <v>1844491.2</v>
      </c>
      <c r="G123" s="271">
        <v>476.61</v>
      </c>
      <c r="I123" s="271">
        <v>-15520.42</v>
      </c>
    </row>
    <row r="124" spans="1:9" x14ac:dyDescent="0.25">
      <c r="A124" s="273" t="s">
        <v>721</v>
      </c>
      <c r="B124" s="276">
        <v>45455</v>
      </c>
      <c r="C124" s="271" t="s">
        <v>722</v>
      </c>
      <c r="E124" s="271" t="s">
        <v>723</v>
      </c>
      <c r="F124" s="271">
        <v>1970029</v>
      </c>
      <c r="G124" s="271">
        <v>450.81</v>
      </c>
      <c r="I124" s="271">
        <v>-15069.61</v>
      </c>
    </row>
    <row r="125" spans="1:9" x14ac:dyDescent="0.25">
      <c r="A125" s="273" t="s">
        <v>878</v>
      </c>
      <c r="B125" s="276">
        <v>45455</v>
      </c>
      <c r="C125" s="271" t="s">
        <v>879</v>
      </c>
      <c r="E125" s="271" t="s">
        <v>723</v>
      </c>
      <c r="F125" s="271">
        <v>147745</v>
      </c>
      <c r="G125" s="271">
        <v>33.81</v>
      </c>
      <c r="I125" s="271">
        <v>-15035.8</v>
      </c>
    </row>
    <row r="126" spans="1:9" x14ac:dyDescent="0.25">
      <c r="A126" s="273" t="s">
        <v>724</v>
      </c>
      <c r="B126" s="276">
        <v>45455</v>
      </c>
      <c r="C126" s="271" t="s">
        <v>725</v>
      </c>
      <c r="E126" s="271" t="s">
        <v>726</v>
      </c>
      <c r="F126" s="271">
        <v>2027610</v>
      </c>
      <c r="G126" s="271">
        <v>463.98</v>
      </c>
      <c r="I126" s="271">
        <v>-14571.82</v>
      </c>
    </row>
    <row r="127" spans="1:9" x14ac:dyDescent="0.25">
      <c r="A127" s="273" t="s">
        <v>880</v>
      </c>
      <c r="B127" s="276">
        <v>45455</v>
      </c>
      <c r="C127" s="271" t="s">
        <v>881</v>
      </c>
      <c r="E127" s="271" t="s">
        <v>726</v>
      </c>
      <c r="F127" s="271">
        <v>152086</v>
      </c>
      <c r="G127" s="271">
        <v>34.799999999999997</v>
      </c>
      <c r="I127" s="271">
        <v>-14537.02</v>
      </c>
    </row>
    <row r="128" spans="1:9" x14ac:dyDescent="0.25">
      <c r="A128" s="273" t="s">
        <v>718</v>
      </c>
      <c r="B128" s="276">
        <v>45455</v>
      </c>
      <c r="C128" s="271" t="s">
        <v>719</v>
      </c>
      <c r="E128" s="271" t="s">
        <v>720</v>
      </c>
      <c r="F128" s="271">
        <v>1620349</v>
      </c>
      <c r="G128" s="271">
        <v>370.79</v>
      </c>
      <c r="I128" s="271">
        <v>-14166.23</v>
      </c>
    </row>
    <row r="129" spans="1:9" x14ac:dyDescent="0.25">
      <c r="A129" s="273" t="s">
        <v>882</v>
      </c>
      <c r="B129" s="276">
        <v>45455</v>
      </c>
      <c r="C129" s="271" t="s">
        <v>883</v>
      </c>
      <c r="F129" s="271">
        <v>121515</v>
      </c>
      <c r="G129" s="271">
        <v>27.81</v>
      </c>
      <c r="I129" s="271">
        <v>-14138.42</v>
      </c>
    </row>
    <row r="130" spans="1:9" x14ac:dyDescent="0.25">
      <c r="A130" s="273" t="s">
        <v>727</v>
      </c>
      <c r="B130" s="276">
        <v>45455</v>
      </c>
      <c r="C130" s="271" t="s">
        <v>728</v>
      </c>
      <c r="E130" s="271" t="s">
        <v>729</v>
      </c>
      <c r="F130" s="271">
        <v>2037466</v>
      </c>
      <c r="G130" s="271">
        <v>466.24</v>
      </c>
      <c r="I130" s="271">
        <v>-13672.18</v>
      </c>
    </row>
    <row r="131" spans="1:9" x14ac:dyDescent="0.25">
      <c r="A131" s="273" t="s">
        <v>732</v>
      </c>
      <c r="B131" s="276">
        <v>45496</v>
      </c>
      <c r="C131" s="271" t="s">
        <v>733</v>
      </c>
      <c r="E131" s="271" t="s">
        <v>734</v>
      </c>
      <c r="F131" s="271">
        <v>1453418</v>
      </c>
      <c r="G131" s="271">
        <v>297.83</v>
      </c>
      <c r="I131" s="271">
        <v>-13374.35</v>
      </c>
    </row>
    <row r="132" spans="1:9" x14ac:dyDescent="0.25">
      <c r="A132" s="273" t="s">
        <v>884</v>
      </c>
      <c r="B132" s="276">
        <v>45496</v>
      </c>
      <c r="C132" s="271" t="s">
        <v>885</v>
      </c>
      <c r="E132" s="271" t="s">
        <v>737</v>
      </c>
      <c r="F132" s="271">
        <v>160491</v>
      </c>
      <c r="G132" s="271">
        <v>32.75</v>
      </c>
      <c r="I132" s="271">
        <v>-13341.6</v>
      </c>
    </row>
    <row r="133" spans="1:9" x14ac:dyDescent="0.25">
      <c r="A133" s="273" t="s">
        <v>730</v>
      </c>
      <c r="B133" s="276">
        <v>45496</v>
      </c>
      <c r="C133" s="271" t="s">
        <v>731</v>
      </c>
      <c r="F133" s="271">
        <v>681343</v>
      </c>
      <c r="G133" s="271">
        <v>139.05000000000001</v>
      </c>
      <c r="I133" s="271">
        <v>-13202.55</v>
      </c>
    </row>
    <row r="134" spans="1:9" x14ac:dyDescent="0.25">
      <c r="A134" s="273" t="s">
        <v>735</v>
      </c>
      <c r="B134" s="276">
        <v>45496</v>
      </c>
      <c r="C134" s="271" t="s">
        <v>736</v>
      </c>
      <c r="E134" s="271" t="s">
        <v>737</v>
      </c>
      <c r="F134" s="271">
        <v>2139886</v>
      </c>
      <c r="G134" s="271">
        <v>436.71</v>
      </c>
      <c r="I134" s="271">
        <v>-12765.84</v>
      </c>
    </row>
    <row r="135" spans="1:9" x14ac:dyDescent="0.25">
      <c r="A135" s="273" t="s">
        <v>886</v>
      </c>
      <c r="B135" s="276">
        <v>45496</v>
      </c>
      <c r="C135" s="271" t="s">
        <v>887</v>
      </c>
      <c r="G135" s="271">
        <v>57.87</v>
      </c>
      <c r="I135" s="271">
        <v>-12707.97</v>
      </c>
    </row>
    <row r="136" spans="1:9" x14ac:dyDescent="0.25">
      <c r="A136" s="273" t="s">
        <v>888</v>
      </c>
      <c r="B136" s="276">
        <v>45496</v>
      </c>
      <c r="C136" s="271" t="s">
        <v>889</v>
      </c>
      <c r="G136" s="271">
        <v>11.22</v>
      </c>
      <c r="I136" s="271">
        <v>-12696.75</v>
      </c>
    </row>
    <row r="137" spans="1:9" x14ac:dyDescent="0.25">
      <c r="A137" s="273" t="s">
        <v>890</v>
      </c>
      <c r="B137" s="276">
        <v>45496</v>
      </c>
      <c r="C137" s="271" t="s">
        <v>891</v>
      </c>
      <c r="H137" s="271">
        <v>84.95</v>
      </c>
      <c r="I137" s="271">
        <v>-12781.7</v>
      </c>
    </row>
    <row r="138" spans="1:9" x14ac:dyDescent="0.25">
      <c r="A138" s="273" t="s">
        <v>892</v>
      </c>
      <c r="B138" s="276">
        <v>45496</v>
      </c>
      <c r="C138" s="271" t="s">
        <v>893</v>
      </c>
      <c r="G138" s="271">
        <v>234.51</v>
      </c>
      <c r="I138" s="271">
        <v>-12547.19</v>
      </c>
    </row>
    <row r="139" spans="1:9" x14ac:dyDescent="0.25">
      <c r="A139" s="273" t="s">
        <v>738</v>
      </c>
      <c r="B139" s="276">
        <v>45499</v>
      </c>
      <c r="C139" s="271" t="s">
        <v>739</v>
      </c>
      <c r="F139" s="271">
        <v>2202292</v>
      </c>
      <c r="G139" s="271">
        <v>438.7</v>
      </c>
      <c r="I139" s="271">
        <v>-12108.49</v>
      </c>
    </row>
    <row r="140" spans="1:9" x14ac:dyDescent="0.25">
      <c r="A140" s="273" t="s">
        <v>894</v>
      </c>
      <c r="B140" s="276">
        <v>45500</v>
      </c>
      <c r="C140" s="271" t="s">
        <v>895</v>
      </c>
      <c r="E140" s="271" t="s">
        <v>896</v>
      </c>
      <c r="F140" s="271">
        <v>51104</v>
      </c>
      <c r="G140" s="271">
        <v>10.18</v>
      </c>
      <c r="I140" s="271">
        <v>-12098.31</v>
      </c>
    </row>
    <row r="141" spans="1:9" x14ac:dyDescent="0.25">
      <c r="A141" s="273" t="s">
        <v>897</v>
      </c>
      <c r="B141" s="276">
        <v>45570</v>
      </c>
      <c r="C141" s="271" t="s">
        <v>898</v>
      </c>
      <c r="H141" s="271">
        <v>1421.83</v>
      </c>
      <c r="I141" s="271">
        <v>-13520.14</v>
      </c>
    </row>
    <row r="142" spans="1:9" x14ac:dyDescent="0.25">
      <c r="A142" s="273" t="s">
        <v>899</v>
      </c>
      <c r="B142" s="276">
        <v>45570</v>
      </c>
      <c r="C142" s="271" t="s">
        <v>900</v>
      </c>
      <c r="H142" s="271">
        <v>1421.83</v>
      </c>
      <c r="I142" s="271">
        <v>-14941.97</v>
      </c>
    </row>
    <row r="143" spans="1:9" x14ac:dyDescent="0.25">
      <c r="A143" s="273" t="s">
        <v>746</v>
      </c>
      <c r="B143" s="276">
        <v>45579</v>
      </c>
      <c r="C143" s="271" t="s">
        <v>913</v>
      </c>
      <c r="F143" s="271">
        <v>2254145</v>
      </c>
      <c r="G143" s="271">
        <v>484.76</v>
      </c>
      <c r="I143" s="271">
        <v>-14457.21</v>
      </c>
    </row>
    <row r="144" spans="1:9" x14ac:dyDescent="0.25">
      <c r="A144" s="273" t="s">
        <v>901</v>
      </c>
      <c r="B144" s="276">
        <v>45593</v>
      </c>
      <c r="C144" s="271" t="s">
        <v>902</v>
      </c>
      <c r="H144" s="271">
        <v>174.7</v>
      </c>
      <c r="I144" s="271">
        <v>-14631.91</v>
      </c>
    </row>
    <row r="145" spans="1:9" x14ac:dyDescent="0.25">
      <c r="A145" s="273" t="s">
        <v>755</v>
      </c>
      <c r="B145" s="276">
        <v>45601</v>
      </c>
      <c r="C145" s="271" t="s">
        <v>756</v>
      </c>
      <c r="E145" s="271" t="s">
        <v>754</v>
      </c>
      <c r="F145" s="271">
        <v>5810779</v>
      </c>
      <c r="G145" s="271">
        <v>1437.6</v>
      </c>
      <c r="I145" s="271">
        <v>-13194.31</v>
      </c>
    </row>
    <row r="146" spans="1:9" x14ac:dyDescent="0.25">
      <c r="A146" s="273" t="s">
        <v>757</v>
      </c>
      <c r="B146" s="276">
        <v>45601</v>
      </c>
      <c r="C146" s="271" t="s">
        <v>758</v>
      </c>
      <c r="E146" s="271" t="s">
        <v>754</v>
      </c>
      <c r="F146" s="271">
        <v>10060884</v>
      </c>
      <c r="G146" s="271">
        <v>2297.5300000000002</v>
      </c>
      <c r="I146" s="271">
        <v>-10896.78</v>
      </c>
    </row>
    <row r="147" spans="1:9" x14ac:dyDescent="0.25">
      <c r="A147" s="273" t="s">
        <v>749</v>
      </c>
      <c r="B147" s="276">
        <v>45613</v>
      </c>
      <c r="C147" s="271" t="s">
        <v>750</v>
      </c>
      <c r="E147" s="271" t="s">
        <v>751</v>
      </c>
      <c r="F147" s="271">
        <v>3345718</v>
      </c>
      <c r="G147" s="271">
        <v>793.2</v>
      </c>
      <c r="I147" s="271">
        <v>-10103.58</v>
      </c>
    </row>
    <row r="148" spans="1:9" x14ac:dyDescent="0.25">
      <c r="A148" s="273" t="s">
        <v>752</v>
      </c>
      <c r="B148" s="276">
        <v>45613</v>
      </c>
      <c r="C148" s="271" t="s">
        <v>753</v>
      </c>
      <c r="E148" s="271" t="s">
        <v>754</v>
      </c>
      <c r="F148" s="271">
        <v>4568620</v>
      </c>
      <c r="G148" s="271">
        <v>1147.03</v>
      </c>
      <c r="I148" s="271">
        <v>-8956.5500000000011</v>
      </c>
    </row>
    <row r="149" spans="1:9" x14ac:dyDescent="0.25">
      <c r="A149" s="273" t="s">
        <v>646</v>
      </c>
      <c r="B149" s="276">
        <v>45632</v>
      </c>
      <c r="C149" s="271" t="s">
        <v>903</v>
      </c>
      <c r="F149" s="271">
        <v>12711205</v>
      </c>
      <c r="G149" s="271">
        <v>2824.71</v>
      </c>
      <c r="I149" s="271">
        <v>-6131.84</v>
      </c>
    </row>
    <row r="150" spans="1:9" x14ac:dyDescent="0.25">
      <c r="A150" s="273" t="s">
        <v>904</v>
      </c>
      <c r="B150" s="276">
        <v>45632</v>
      </c>
      <c r="C150" s="271" t="s">
        <v>905</v>
      </c>
      <c r="G150" s="271">
        <v>18.95</v>
      </c>
      <c r="I150" s="271">
        <v>-6112.89</v>
      </c>
    </row>
    <row r="151" spans="1:9" x14ac:dyDescent="0.25">
      <c r="A151" s="273" t="s">
        <v>650</v>
      </c>
      <c r="B151" s="276">
        <v>45670</v>
      </c>
      <c r="C151" s="271" t="s">
        <v>651</v>
      </c>
      <c r="E151" s="271" t="s">
        <v>906</v>
      </c>
      <c r="F151" s="271">
        <v>1063134</v>
      </c>
      <c r="G151" s="271">
        <v>228.63</v>
      </c>
      <c r="I151" s="271">
        <v>-5884.26</v>
      </c>
    </row>
    <row r="152" spans="1:9" x14ac:dyDescent="0.25">
      <c r="A152" s="273" t="s">
        <v>650</v>
      </c>
      <c r="B152" s="276">
        <v>45670</v>
      </c>
      <c r="C152" s="271" t="s">
        <v>651</v>
      </c>
      <c r="H152" s="271">
        <v>53.91</v>
      </c>
      <c r="I152" s="271">
        <v>-5938.17</v>
      </c>
    </row>
    <row r="153" spans="1:9" x14ac:dyDescent="0.25">
      <c r="A153" s="273" t="s">
        <v>652</v>
      </c>
      <c r="B153" s="276">
        <v>45670</v>
      </c>
      <c r="C153" s="271" t="s">
        <v>760</v>
      </c>
      <c r="F153" s="271">
        <v>3937009</v>
      </c>
      <c r="G153" s="271">
        <v>846.67</v>
      </c>
      <c r="I153" s="271">
        <v>-5091.5</v>
      </c>
    </row>
    <row r="154" spans="1:9" x14ac:dyDescent="0.25">
      <c r="A154" s="273" t="s">
        <v>652</v>
      </c>
      <c r="B154" s="276">
        <v>45670</v>
      </c>
      <c r="C154" s="271" t="s">
        <v>760</v>
      </c>
      <c r="G154" s="271">
        <v>830</v>
      </c>
      <c r="I154" s="271">
        <v>-4261.5</v>
      </c>
    </row>
    <row r="155" spans="1:9" x14ac:dyDescent="0.25">
      <c r="A155" s="273" t="s">
        <v>654</v>
      </c>
      <c r="B155" s="276">
        <v>45670</v>
      </c>
      <c r="C155" s="271" t="s">
        <v>761</v>
      </c>
      <c r="F155" s="271">
        <v>2481510</v>
      </c>
      <c r="G155" s="271">
        <v>533.66</v>
      </c>
      <c r="I155" s="271">
        <v>-3727.84</v>
      </c>
    </row>
    <row r="156" spans="1:9" x14ac:dyDescent="0.25">
      <c r="A156" s="273" t="s">
        <v>654</v>
      </c>
      <c r="B156" s="276">
        <v>45670</v>
      </c>
      <c r="C156" s="271" t="s">
        <v>907</v>
      </c>
      <c r="G156" s="271">
        <v>57.89</v>
      </c>
      <c r="I156" s="271">
        <v>-3669.95</v>
      </c>
    </row>
    <row r="157" spans="1:9" x14ac:dyDescent="0.25">
      <c r="A157" s="273" t="s">
        <v>908</v>
      </c>
      <c r="B157" s="276">
        <v>45670</v>
      </c>
      <c r="C157" s="271" t="s">
        <v>909</v>
      </c>
      <c r="F157" s="271">
        <v>186132</v>
      </c>
      <c r="G157" s="271">
        <v>40.03</v>
      </c>
      <c r="I157" s="271">
        <v>-3629.92</v>
      </c>
    </row>
    <row r="158" spans="1:9" x14ac:dyDescent="0.25">
      <c r="A158" s="273" t="s">
        <v>908</v>
      </c>
      <c r="B158" s="276">
        <v>45670</v>
      </c>
      <c r="C158" s="271" t="s">
        <v>909</v>
      </c>
      <c r="G158" s="271">
        <v>4.34</v>
      </c>
      <c r="I158" s="271">
        <v>-3625.58</v>
      </c>
    </row>
    <row r="159" spans="1:9" x14ac:dyDescent="0.25">
      <c r="A159" s="273" t="s">
        <v>910</v>
      </c>
      <c r="B159" s="276">
        <v>45673</v>
      </c>
      <c r="C159" s="271" t="s">
        <v>911</v>
      </c>
      <c r="H159" s="271">
        <v>443.41</v>
      </c>
      <c r="I159" s="271">
        <v>-4068.99</v>
      </c>
    </row>
    <row r="160" spans="1:9" x14ac:dyDescent="0.25">
      <c r="A160" s="271" t="s">
        <v>945</v>
      </c>
      <c r="B160" s="271" t="s">
        <v>944</v>
      </c>
      <c r="C160" s="271" t="s">
        <v>946</v>
      </c>
      <c r="F160" s="271">
        <v>-793704</v>
      </c>
      <c r="H160" s="271">
        <v>178.76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30"/>
  <sheetViews>
    <sheetView showGridLines="0" topLeftCell="D4" zoomScale="80" zoomScaleNormal="80" workbookViewId="0">
      <selection activeCell="L15" sqref="L15"/>
    </sheetView>
  </sheetViews>
  <sheetFormatPr defaultColWidth="8.85546875" defaultRowHeight="15.75" x14ac:dyDescent="0.25"/>
  <cols>
    <col min="1" max="1" width="1.42578125" style="298" customWidth="1"/>
    <col min="2" max="5" width="28.7109375" style="298" customWidth="1"/>
    <col min="6" max="6" width="34.140625" style="298" customWidth="1"/>
    <col min="7" max="7" width="27.7109375" style="298" customWidth="1"/>
    <col min="8" max="8" width="15" style="298" customWidth="1"/>
    <col min="9" max="9" width="16.28515625" style="298" customWidth="1"/>
    <col min="10" max="10" width="4.5703125" style="297" customWidth="1"/>
    <col min="11" max="11" width="14.5703125" style="298" bestFit="1" customWidth="1"/>
    <col min="12" max="12" width="10.42578125" style="298" bestFit="1" customWidth="1"/>
    <col min="13" max="13" width="9.85546875" style="298" bestFit="1" customWidth="1"/>
    <col min="14" max="16384" width="8.85546875" style="298"/>
  </cols>
  <sheetData>
    <row r="1" spans="2:14" ht="60" customHeight="1" x14ac:dyDescent="0.25">
      <c r="B1" s="341" t="s">
        <v>949</v>
      </c>
      <c r="C1" s="341"/>
      <c r="D1" s="341"/>
      <c r="E1" s="341"/>
      <c r="F1" s="341"/>
      <c r="G1" s="341"/>
      <c r="H1" s="341"/>
      <c r="I1" s="341"/>
    </row>
    <row r="2" spans="2:14" ht="24.6" customHeight="1" x14ac:dyDescent="0.25">
      <c r="B2" s="299" t="s">
        <v>950</v>
      </c>
      <c r="C2" s="337">
        <v>45770</v>
      </c>
      <c r="D2" s="337"/>
      <c r="E2" s="337"/>
      <c r="F2" s="300" t="s">
        <v>951</v>
      </c>
      <c r="G2" s="342">
        <v>116000</v>
      </c>
      <c r="H2" s="342"/>
      <c r="I2" s="342"/>
    </row>
    <row r="3" spans="2:14" ht="24.6" customHeight="1" x14ac:dyDescent="0.25">
      <c r="B3" s="299" t="s">
        <v>952</v>
      </c>
      <c r="C3" s="339" t="s">
        <v>953</v>
      </c>
      <c r="D3" s="339"/>
      <c r="E3" s="339"/>
      <c r="F3" s="300" t="s">
        <v>954</v>
      </c>
      <c r="G3" s="342">
        <f>2500000/4800</f>
        <v>520.83333333333337</v>
      </c>
      <c r="H3" s="342"/>
      <c r="I3" s="342"/>
    </row>
    <row r="4" spans="2:14" ht="24.6" customHeight="1" x14ac:dyDescent="0.25">
      <c r="B4" s="299" t="s">
        <v>955</v>
      </c>
      <c r="C4" s="339" t="s">
        <v>956</v>
      </c>
      <c r="D4" s="339"/>
      <c r="E4" s="339"/>
      <c r="F4" s="300" t="s">
        <v>957</v>
      </c>
      <c r="G4" s="338">
        <v>0</v>
      </c>
      <c r="H4" s="338"/>
      <c r="I4" s="338"/>
    </row>
    <row r="5" spans="2:14" ht="24.6" customHeight="1" x14ac:dyDescent="0.25">
      <c r="B5" s="299" t="s">
        <v>958</v>
      </c>
      <c r="C5" s="339" t="s">
        <v>13</v>
      </c>
      <c r="D5" s="339"/>
      <c r="E5" s="339"/>
      <c r="F5" s="300" t="s">
        <v>959</v>
      </c>
      <c r="G5" s="338">
        <f>348+4278.19</f>
        <v>4626.1899999999996</v>
      </c>
      <c r="H5" s="338"/>
      <c r="I5" s="338"/>
    </row>
    <row r="6" spans="2:14" ht="24.6" customHeight="1" x14ac:dyDescent="0.25">
      <c r="B6" s="299" t="s">
        <v>960</v>
      </c>
      <c r="C6" s="339" t="s">
        <v>961</v>
      </c>
      <c r="D6" s="339"/>
      <c r="E6" s="339"/>
      <c r="F6" s="300" t="s">
        <v>962</v>
      </c>
      <c r="G6" s="338">
        <f>+SUM(G3:I5)</f>
        <v>5147.0233333333326</v>
      </c>
      <c r="H6" s="338"/>
      <c r="I6" s="338"/>
    </row>
    <row r="7" spans="2:14" ht="24.6" customHeight="1" x14ac:dyDescent="0.25">
      <c r="B7" s="299" t="s">
        <v>963</v>
      </c>
      <c r="C7" s="339" t="s">
        <v>964</v>
      </c>
      <c r="D7" s="339"/>
      <c r="E7" s="339"/>
      <c r="F7" s="300" t="s">
        <v>965</v>
      </c>
      <c r="G7" s="340">
        <v>4.0000000000000001E-3</v>
      </c>
      <c r="H7" s="340"/>
      <c r="I7" s="340"/>
    </row>
    <row r="8" spans="2:14" ht="24.6" customHeight="1" x14ac:dyDescent="0.25">
      <c r="B8" s="299" t="s">
        <v>966</v>
      </c>
      <c r="C8" s="339" t="s">
        <v>967</v>
      </c>
      <c r="D8" s="339"/>
      <c r="E8" s="339"/>
      <c r="F8" s="300" t="s">
        <v>968</v>
      </c>
      <c r="G8" s="338">
        <f>(G2-G6)*G7</f>
        <v>443.41190666666671</v>
      </c>
      <c r="H8" s="338"/>
      <c r="I8" s="338"/>
    </row>
    <row r="9" spans="2:14" ht="24.6" customHeight="1" x14ac:dyDescent="0.25">
      <c r="B9" s="299" t="s">
        <v>969</v>
      </c>
      <c r="C9" s="339" t="s">
        <v>970</v>
      </c>
      <c r="D9" s="339"/>
      <c r="E9" s="339"/>
      <c r="F9" s="300" t="s">
        <v>971</v>
      </c>
      <c r="G9" s="338">
        <f>G8*60%</f>
        <v>266.047144</v>
      </c>
      <c r="H9" s="338"/>
      <c r="I9" s="338"/>
      <c r="J9" s="301"/>
      <c r="K9" s="302">
        <v>1190556</v>
      </c>
      <c r="L9" s="298">
        <v>4475</v>
      </c>
      <c r="M9" s="303">
        <v>266.04603351955308</v>
      </c>
      <c r="N9" s="298" t="s">
        <v>972</v>
      </c>
    </row>
    <row r="10" spans="2:14" ht="24.6" customHeight="1" x14ac:dyDescent="0.25">
      <c r="B10" s="299" t="s">
        <v>973</v>
      </c>
      <c r="C10" s="337">
        <v>45673</v>
      </c>
      <c r="D10" s="337"/>
      <c r="E10" s="337"/>
      <c r="F10" s="300" t="s">
        <v>974</v>
      </c>
      <c r="G10" s="338">
        <v>0</v>
      </c>
      <c r="H10" s="338"/>
      <c r="I10" s="338"/>
      <c r="L10" s="303"/>
      <c r="M10" s="303"/>
    </row>
    <row r="11" spans="2:14" s="297" customFormat="1" ht="24.6" customHeight="1" x14ac:dyDescent="0.25">
      <c r="B11" s="299" t="s">
        <v>975</v>
      </c>
      <c r="C11" s="337" t="s">
        <v>976</v>
      </c>
      <c r="D11" s="337"/>
      <c r="E11" s="337"/>
      <c r="F11" s="300" t="s">
        <v>977</v>
      </c>
      <c r="G11" s="338">
        <f>G9-G10</f>
        <v>266.047144</v>
      </c>
      <c r="H11" s="338"/>
      <c r="I11" s="338"/>
      <c r="M11" s="304"/>
    </row>
    <row r="12" spans="2:14" s="297" customFormat="1" ht="24.6" customHeight="1" x14ac:dyDescent="0.25">
      <c r="B12" s="299" t="s">
        <v>3</v>
      </c>
      <c r="C12" s="339" t="s">
        <v>978</v>
      </c>
      <c r="D12" s="339"/>
      <c r="E12" s="339"/>
      <c r="F12" s="305" t="s">
        <v>979</v>
      </c>
      <c r="G12" s="338">
        <v>0</v>
      </c>
      <c r="H12" s="338"/>
      <c r="I12" s="338"/>
      <c r="M12" s="304"/>
    </row>
    <row r="13" spans="2:14" s="297" customFormat="1" ht="24.6" customHeight="1" x14ac:dyDescent="0.25">
      <c r="B13" s="299" t="s">
        <v>980</v>
      </c>
      <c r="C13" s="337">
        <v>45769</v>
      </c>
      <c r="D13" s="339"/>
      <c r="E13" s="339"/>
      <c r="F13" s="300" t="s">
        <v>981</v>
      </c>
      <c r="G13" s="338">
        <f>G8*40%</f>
        <v>177.36476266666671</v>
      </c>
      <c r="H13" s="338"/>
      <c r="I13" s="338"/>
      <c r="K13" s="297">
        <v>793704</v>
      </c>
      <c r="L13" s="297">
        <v>4475</v>
      </c>
      <c r="M13" s="304">
        <f>K13/L13</f>
        <v>177.36402234636873</v>
      </c>
      <c r="N13" s="297" t="s">
        <v>945</v>
      </c>
    </row>
    <row r="14" spans="2:14" s="297" customFormat="1" ht="24.6" customHeight="1" x14ac:dyDescent="0.25">
      <c r="B14" s="299" t="s">
        <v>982</v>
      </c>
      <c r="C14" s="331" t="s">
        <v>983</v>
      </c>
      <c r="D14" s="331"/>
      <c r="E14" s="331"/>
      <c r="F14" s="331" t="s">
        <v>984</v>
      </c>
      <c r="G14" s="331"/>
      <c r="H14" s="331"/>
      <c r="I14" s="331"/>
      <c r="K14" s="301">
        <f>K9+K13</f>
        <v>1984260</v>
      </c>
    </row>
    <row r="15" spans="2:14" s="297" customFormat="1" ht="24.6" customHeight="1" x14ac:dyDescent="0.25">
      <c r="B15" s="299" t="s">
        <v>985</v>
      </c>
      <c r="C15" s="331" t="s">
        <v>986</v>
      </c>
      <c r="D15" s="331"/>
      <c r="E15" s="331"/>
      <c r="F15" s="331" t="s">
        <v>987</v>
      </c>
      <c r="G15" s="331"/>
      <c r="H15" s="331"/>
      <c r="I15" s="331"/>
    </row>
    <row r="16" spans="2:14" s="297" customFormat="1" ht="24.6" customHeight="1" x14ac:dyDescent="0.25">
      <c r="B16" s="299" t="s">
        <v>988</v>
      </c>
      <c r="C16" s="331" t="s">
        <v>989</v>
      </c>
      <c r="D16" s="331"/>
      <c r="E16" s="331"/>
      <c r="F16" s="331" t="s">
        <v>990</v>
      </c>
      <c r="G16" s="331"/>
      <c r="H16" s="331"/>
      <c r="I16" s="331"/>
    </row>
    <row r="17" spans="2:10" s="297" customFormat="1" ht="24.6" customHeight="1" x14ac:dyDescent="0.25">
      <c r="B17" s="299" t="s">
        <v>991</v>
      </c>
      <c r="C17" s="331" t="s">
        <v>992</v>
      </c>
      <c r="D17" s="331"/>
      <c r="E17" s="331"/>
      <c r="F17" s="331" t="s">
        <v>993</v>
      </c>
      <c r="G17" s="331"/>
      <c r="H17" s="331"/>
      <c r="I17" s="331"/>
    </row>
    <row r="18" spans="2:10" s="297" customFormat="1" ht="69" customHeight="1" x14ac:dyDescent="0.25">
      <c r="B18" s="299" t="s">
        <v>994</v>
      </c>
      <c r="C18" s="332" t="s">
        <v>995</v>
      </c>
      <c r="D18" s="332"/>
      <c r="E18" s="332"/>
      <c r="F18" s="332"/>
      <c r="G18" s="332"/>
      <c r="H18" s="332"/>
      <c r="I18" s="332"/>
    </row>
    <row r="19" spans="2:10" ht="33" customHeight="1" x14ac:dyDescent="0.25">
      <c r="B19" s="299" t="s">
        <v>996</v>
      </c>
      <c r="C19" s="300" t="s">
        <v>997</v>
      </c>
      <c r="D19" s="300" t="s">
        <v>998</v>
      </c>
      <c r="E19" s="300" t="s">
        <v>999</v>
      </c>
      <c r="F19" s="299" t="s">
        <v>1000</v>
      </c>
      <c r="G19" s="300" t="s">
        <v>1001</v>
      </c>
      <c r="H19" s="299" t="s">
        <v>1002</v>
      </c>
      <c r="I19" s="306">
        <v>4475</v>
      </c>
    </row>
    <row r="20" spans="2:10" s="297" customFormat="1" ht="20.45" customHeight="1" x14ac:dyDescent="0.25"/>
    <row r="21" spans="2:10" s="309" customFormat="1" ht="24" customHeight="1" x14ac:dyDescent="0.25">
      <c r="B21" s="307" t="s">
        <v>1003</v>
      </c>
      <c r="C21" s="307" t="s">
        <v>1004</v>
      </c>
      <c r="D21" s="307" t="s">
        <v>1005</v>
      </c>
      <c r="E21" s="307" t="s">
        <v>1004</v>
      </c>
      <c r="F21" s="307" t="s">
        <v>1005</v>
      </c>
      <c r="G21" s="307" t="s">
        <v>1004</v>
      </c>
      <c r="H21" s="328" t="s">
        <v>1005</v>
      </c>
      <c r="I21" s="329"/>
      <c r="J21" s="308"/>
    </row>
    <row r="22" spans="2:10" s="311" customFormat="1" ht="54" customHeight="1" x14ac:dyDescent="0.25">
      <c r="B22" s="299" t="s">
        <v>1006</v>
      </c>
      <c r="C22" s="299" t="s">
        <v>1006</v>
      </c>
      <c r="D22" s="299" t="s">
        <v>1006</v>
      </c>
      <c r="E22" s="299" t="s">
        <v>1006</v>
      </c>
      <c r="F22" s="299" t="s">
        <v>1006</v>
      </c>
      <c r="G22" s="299" t="s">
        <v>1006</v>
      </c>
      <c r="H22" s="333" t="s">
        <v>1006</v>
      </c>
      <c r="I22" s="334"/>
      <c r="J22" s="310"/>
    </row>
    <row r="23" spans="2:10" s="311" customFormat="1" ht="33" customHeight="1" x14ac:dyDescent="0.25">
      <c r="B23" s="312" t="s">
        <v>1007</v>
      </c>
      <c r="C23" s="312" t="s">
        <v>1008</v>
      </c>
      <c r="D23" s="312" t="s">
        <v>1009</v>
      </c>
      <c r="E23" s="312" t="s">
        <v>1010</v>
      </c>
      <c r="F23" s="312" t="s">
        <v>1011</v>
      </c>
      <c r="G23" s="312" t="s">
        <v>1012</v>
      </c>
      <c r="H23" s="335" t="s">
        <v>1013</v>
      </c>
      <c r="I23" s="336"/>
      <c r="J23" s="310"/>
    </row>
    <row r="24" spans="2:10" s="314" customFormat="1" ht="24" customHeight="1" x14ac:dyDescent="0.25">
      <c r="B24" s="307" t="s">
        <v>1014</v>
      </c>
      <c r="C24" s="307" t="s">
        <v>1015</v>
      </c>
      <c r="D24" s="307" t="s">
        <v>1016</v>
      </c>
      <c r="E24" s="307" t="s">
        <v>1017</v>
      </c>
      <c r="F24" s="307" t="s">
        <v>1018</v>
      </c>
      <c r="G24" s="307" t="s">
        <v>1019</v>
      </c>
      <c r="H24" s="328" t="s">
        <v>1020</v>
      </c>
      <c r="I24" s="329"/>
      <c r="J24" s="313"/>
    </row>
    <row r="25" spans="2:10" ht="24" customHeight="1" x14ac:dyDescent="0.25"/>
    <row r="26" spans="2:10" ht="24" customHeight="1" x14ac:dyDescent="0.25">
      <c r="G26" s="330" t="s">
        <v>1021</v>
      </c>
      <c r="H26" s="330"/>
      <c r="I26" s="330"/>
    </row>
    <row r="27" spans="2:10" ht="24" customHeight="1" x14ac:dyDescent="0.25"/>
    <row r="28" spans="2:10" ht="24" customHeight="1" x14ac:dyDescent="0.25"/>
    <row r="29" spans="2:10" ht="24" customHeight="1" x14ac:dyDescent="0.25"/>
    <row r="30" spans="2:10" ht="24" customHeight="1" x14ac:dyDescent="0.25"/>
  </sheetData>
  <sheetProtection algorithmName="SHA-512" hashValue="SEILgJzditVI8OtEF3hBMmhIl7CZ85fTAGCoJAYFU+/OMadL1F1d68RfhFCXwCVUD9Yeza8JS4Nw5/HFY4ZssA==" saltValue="ESrBf0Zr/mWTq59TbGzBmQ==" spinCount="100000" sheet="1" formatCells="0" formatColumns="0" formatRows="0" insertRows="0" insertHyperlinks="0" deleteColumns="0" deleteRows="0" sort="0" autoFilter="0" pivotTables="0"/>
  <mergeCells count="39">
    <mergeCell ref="C4:E4"/>
    <mergeCell ref="G4:I4"/>
    <mergeCell ref="B1:I1"/>
    <mergeCell ref="C2:E2"/>
    <mergeCell ref="G2:I2"/>
    <mergeCell ref="C3:E3"/>
    <mergeCell ref="G3:I3"/>
    <mergeCell ref="C5:E5"/>
    <mergeCell ref="G5:I5"/>
    <mergeCell ref="C6:E6"/>
    <mergeCell ref="G6:I6"/>
    <mergeCell ref="C7:E7"/>
    <mergeCell ref="G7:I7"/>
    <mergeCell ref="C8:E8"/>
    <mergeCell ref="G8:I8"/>
    <mergeCell ref="C9:E9"/>
    <mergeCell ref="G9:I9"/>
    <mergeCell ref="C10:E10"/>
    <mergeCell ref="G10:I10"/>
    <mergeCell ref="C11:E11"/>
    <mergeCell ref="G11:I11"/>
    <mergeCell ref="C12:E12"/>
    <mergeCell ref="G12:I12"/>
    <mergeCell ref="C13:E13"/>
    <mergeCell ref="G13:I13"/>
    <mergeCell ref="C14:E14"/>
    <mergeCell ref="F14:I14"/>
    <mergeCell ref="C15:E15"/>
    <mergeCell ref="F15:I15"/>
    <mergeCell ref="C16:E16"/>
    <mergeCell ref="F16:I16"/>
    <mergeCell ref="H24:I24"/>
    <mergeCell ref="G26:I26"/>
    <mergeCell ref="C17:E17"/>
    <mergeCell ref="F17:I17"/>
    <mergeCell ref="C18:I18"/>
    <mergeCell ref="H21:I21"/>
    <mergeCell ref="H22:I22"/>
    <mergeCell ref="H23:I23"/>
  </mergeCells>
  <pageMargins left="0.25" right="0.25" top="0.45" bottom="0.41" header="0.3" footer="0.3"/>
  <pageSetup paperSize="9" scale="7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"/>
  <sheetViews>
    <sheetView zoomScale="90" zoomScaleNormal="90" workbookViewId="0">
      <pane xSplit="2" ySplit="3" topLeftCell="D4" activePane="bottomRight" state="frozen"/>
      <selection pane="topRight" activeCell="C1" sqref="C1"/>
      <selection pane="bottomLeft" activeCell="A4" sqref="A4"/>
      <selection pane="bottomRight" activeCell="D10" sqref="D10"/>
    </sheetView>
  </sheetViews>
  <sheetFormatPr defaultRowHeight="15" x14ac:dyDescent="0.25"/>
  <cols>
    <col min="1" max="1" width="4.85546875" style="18" customWidth="1"/>
    <col min="2" max="2" width="7.5703125" customWidth="1"/>
    <col min="3" max="3" width="9.85546875" style="19" customWidth="1"/>
    <col min="4" max="4" width="64.5703125" style="20" customWidth="1"/>
    <col min="5" max="5" width="18.42578125" customWidth="1"/>
    <col min="6" max="6" width="12.42578125" style="21" customWidth="1"/>
    <col min="7" max="7" width="16" style="29" customWidth="1"/>
    <col min="8" max="8" width="16.42578125" style="22" customWidth="1"/>
    <col min="9" max="9" width="10" style="22" customWidth="1"/>
    <col min="10" max="11" width="15.7109375" style="22" customWidth="1"/>
    <col min="12" max="12" width="10.140625" style="22" customWidth="1"/>
    <col min="13" max="13" width="14.85546875" style="22" customWidth="1"/>
    <col min="14" max="14" width="15.5703125" style="22" customWidth="1"/>
    <col min="15" max="15" width="10.140625" customWidth="1"/>
    <col min="16" max="16" width="11.5703125" bestFit="1" customWidth="1"/>
    <col min="17" max="17" width="14.5703125" bestFit="1" customWidth="1"/>
    <col min="18" max="18" width="12.28515625" style="20" customWidth="1"/>
    <col min="19" max="19" width="15.5703125" style="23" customWidth="1"/>
  </cols>
  <sheetData>
    <row r="1" spans="1:19" ht="33" customHeight="1" x14ac:dyDescent="0.25">
      <c r="A1" s="349" t="s">
        <v>20</v>
      </c>
      <c r="B1" s="349"/>
      <c r="C1" s="349"/>
      <c r="D1" s="349"/>
      <c r="E1" s="349"/>
      <c r="F1" s="349"/>
      <c r="G1" s="349"/>
      <c r="H1" s="349"/>
      <c r="I1" s="349"/>
      <c r="J1" s="349"/>
      <c r="K1" s="349"/>
      <c r="L1" s="349"/>
      <c r="M1" s="349"/>
      <c r="N1" s="349"/>
      <c r="O1" s="349"/>
      <c r="P1" s="349"/>
      <c r="Q1" s="349"/>
      <c r="R1" s="349"/>
      <c r="S1" s="349"/>
    </row>
    <row r="2" spans="1:19" ht="45.75" customHeight="1" x14ac:dyDescent="0.25">
      <c r="A2" s="346" t="s">
        <v>0</v>
      </c>
      <c r="B2" s="346" t="s">
        <v>1</v>
      </c>
      <c r="C2" s="324" t="s">
        <v>2</v>
      </c>
      <c r="D2" s="346" t="s">
        <v>3</v>
      </c>
      <c r="E2" s="346" t="s">
        <v>4</v>
      </c>
      <c r="F2" s="326" t="s">
        <v>5</v>
      </c>
      <c r="G2" s="327"/>
      <c r="H2" s="344" t="s">
        <v>6</v>
      </c>
      <c r="I2" s="323" t="s">
        <v>7</v>
      </c>
      <c r="J2" s="323"/>
      <c r="K2" s="344" t="s">
        <v>6</v>
      </c>
      <c r="L2" s="323" t="s">
        <v>8</v>
      </c>
      <c r="M2" s="323"/>
      <c r="N2" s="344" t="s">
        <v>6</v>
      </c>
      <c r="O2" s="326" t="s">
        <v>19</v>
      </c>
      <c r="P2" s="327"/>
      <c r="Q2" s="344" t="s">
        <v>6</v>
      </c>
      <c r="R2" s="346" t="s">
        <v>9</v>
      </c>
      <c r="S2" s="348" t="s">
        <v>10</v>
      </c>
    </row>
    <row r="3" spans="1:19" ht="24.75" customHeight="1" x14ac:dyDescent="0.25">
      <c r="A3" s="347"/>
      <c r="B3" s="347"/>
      <c r="C3" s="325"/>
      <c r="D3" s="347"/>
      <c r="E3" s="347"/>
      <c r="F3" s="1" t="s">
        <v>11</v>
      </c>
      <c r="G3" s="27" t="s">
        <v>12</v>
      </c>
      <c r="H3" s="345"/>
      <c r="I3" s="1" t="s">
        <v>11</v>
      </c>
      <c r="J3" s="1" t="s">
        <v>12</v>
      </c>
      <c r="K3" s="345"/>
      <c r="L3" s="1" t="s">
        <v>11</v>
      </c>
      <c r="M3" s="1" t="s">
        <v>12</v>
      </c>
      <c r="N3" s="345"/>
      <c r="O3" s="2" t="s">
        <v>11</v>
      </c>
      <c r="P3" s="2" t="s">
        <v>12</v>
      </c>
      <c r="Q3" s="345"/>
      <c r="R3" s="347"/>
      <c r="S3" s="348"/>
    </row>
    <row r="4" spans="1:19" s="9" customFormat="1" ht="32.25" customHeight="1" x14ac:dyDescent="0.25">
      <c r="A4" s="3">
        <v>1</v>
      </c>
      <c r="B4" s="4" t="s">
        <v>13</v>
      </c>
      <c r="C4" s="5" t="s">
        <v>13</v>
      </c>
      <c r="D4" s="10" t="s">
        <v>15</v>
      </c>
      <c r="E4" s="10" t="s">
        <v>16</v>
      </c>
      <c r="F4" s="11">
        <v>583.22</v>
      </c>
      <c r="G4" s="28"/>
      <c r="H4" s="12">
        <f t="shared" ref="H4" si="0">(F4*R4)+G4</f>
        <v>2254145.3000000003</v>
      </c>
      <c r="I4" s="6">
        <f>F4*60%</f>
        <v>349.93200000000002</v>
      </c>
      <c r="J4" s="6">
        <f>G4*40%</f>
        <v>0</v>
      </c>
      <c r="K4" s="7">
        <f>(I4*R4)+J4</f>
        <v>1352487.1800000002</v>
      </c>
      <c r="L4" s="13">
        <f>F4*40%</f>
        <v>233.28800000000001</v>
      </c>
      <c r="M4" s="6">
        <f>G4*60%</f>
        <v>0</v>
      </c>
      <c r="N4" s="7">
        <f>(L4*R4)+M4</f>
        <v>901658.12</v>
      </c>
      <c r="O4" s="32">
        <f>L4*20%</f>
        <v>46.657600000000002</v>
      </c>
      <c r="P4" s="32">
        <f>M4*20%</f>
        <v>0</v>
      </c>
      <c r="Q4" s="31">
        <f>(O4*R4)+P4</f>
        <v>180331.62400000001</v>
      </c>
      <c r="R4" s="4">
        <v>3865</v>
      </c>
      <c r="S4" s="8"/>
    </row>
    <row r="5" spans="1:19" s="9" customFormat="1" ht="32.25" customHeight="1" x14ac:dyDescent="0.25">
      <c r="A5" s="3">
        <v>2</v>
      </c>
      <c r="B5" s="4" t="s">
        <v>13</v>
      </c>
      <c r="C5" s="5" t="s">
        <v>13</v>
      </c>
      <c r="D5" s="10" t="s">
        <v>21</v>
      </c>
      <c r="E5" s="10" t="s">
        <v>16</v>
      </c>
      <c r="F5" s="6">
        <v>793.2</v>
      </c>
      <c r="G5" s="27"/>
      <c r="H5" s="12">
        <v>3345717.6</v>
      </c>
      <c r="I5" s="6">
        <v>475.92</v>
      </c>
      <c r="J5" s="6"/>
      <c r="K5" s="7">
        <v>2007430.56</v>
      </c>
      <c r="L5" s="6">
        <v>317.28000000000003</v>
      </c>
      <c r="M5" s="6"/>
      <c r="N5" s="7">
        <v>1338287.04</v>
      </c>
      <c r="O5" s="32">
        <f t="shared" ref="O5:O13" si="1">L5*20%</f>
        <v>63.45600000000001</v>
      </c>
      <c r="P5" s="32">
        <f t="shared" ref="P5:P13" si="2">M5*20%</f>
        <v>0</v>
      </c>
      <c r="Q5" s="31">
        <f t="shared" ref="Q5:Q13" si="3">(O5*R5)+P5</f>
        <v>267657.40800000005</v>
      </c>
      <c r="R5" s="4">
        <v>4218</v>
      </c>
      <c r="S5" s="8"/>
    </row>
    <row r="6" spans="1:19" s="9" customFormat="1" ht="32.25" customHeight="1" x14ac:dyDescent="0.25">
      <c r="A6" s="3">
        <v>3</v>
      </c>
      <c r="B6" s="4" t="s">
        <v>13</v>
      </c>
      <c r="C6" s="5" t="s">
        <v>13</v>
      </c>
      <c r="D6" s="10" t="s">
        <v>22</v>
      </c>
      <c r="E6" s="10" t="s">
        <v>23</v>
      </c>
      <c r="F6" s="6">
        <v>1147.03</v>
      </c>
      <c r="G6" s="27"/>
      <c r="H6" s="12">
        <v>4568620.49</v>
      </c>
      <c r="I6" s="6">
        <v>688.21799999999996</v>
      </c>
      <c r="J6" s="6"/>
      <c r="K6" s="7">
        <v>2741172.2939999998</v>
      </c>
      <c r="L6" s="6">
        <v>458.81200000000001</v>
      </c>
      <c r="M6" s="6"/>
      <c r="N6" s="7">
        <v>1827448.196</v>
      </c>
      <c r="O6" s="32">
        <f t="shared" si="1"/>
        <v>91.762400000000014</v>
      </c>
      <c r="P6" s="32">
        <f t="shared" si="2"/>
        <v>0</v>
      </c>
      <c r="Q6" s="31">
        <f t="shared" si="3"/>
        <v>365489.63920000003</v>
      </c>
      <c r="R6" s="4">
        <v>3983</v>
      </c>
      <c r="S6" s="8"/>
    </row>
    <row r="7" spans="1:19" s="9" customFormat="1" ht="32.25" customHeight="1" x14ac:dyDescent="0.25">
      <c r="A7" s="3">
        <v>4</v>
      </c>
      <c r="B7" s="4" t="s">
        <v>13</v>
      </c>
      <c r="C7" s="5" t="s">
        <v>13</v>
      </c>
      <c r="D7" s="10" t="s">
        <v>22</v>
      </c>
      <c r="E7" s="10" t="s">
        <v>23</v>
      </c>
      <c r="F7" s="6">
        <v>1437.6</v>
      </c>
      <c r="G7" s="27"/>
      <c r="H7" s="12">
        <v>5810779.1999999993</v>
      </c>
      <c r="I7" s="6">
        <v>862.56</v>
      </c>
      <c r="J7" s="6">
        <v>0</v>
      </c>
      <c r="K7" s="7">
        <v>3486467.5199999996</v>
      </c>
      <c r="L7" s="13">
        <v>575.04</v>
      </c>
      <c r="M7" s="6">
        <v>0</v>
      </c>
      <c r="N7" s="7">
        <v>2324311.6799999997</v>
      </c>
      <c r="O7" s="32">
        <f t="shared" si="1"/>
        <v>115.008</v>
      </c>
      <c r="P7" s="32">
        <f t="shared" si="2"/>
        <v>0</v>
      </c>
      <c r="Q7" s="31">
        <f t="shared" si="3"/>
        <v>464862.33600000001</v>
      </c>
      <c r="R7" s="4">
        <v>4042</v>
      </c>
      <c r="S7" s="8"/>
    </row>
    <row r="8" spans="1:19" s="9" customFormat="1" ht="32.25" customHeight="1" x14ac:dyDescent="0.25">
      <c r="A8" s="3">
        <v>5</v>
      </c>
      <c r="B8" s="4" t="s">
        <v>13</v>
      </c>
      <c r="C8" s="5" t="s">
        <v>13</v>
      </c>
      <c r="D8" s="10" t="s">
        <v>22</v>
      </c>
      <c r="E8" s="10" t="s">
        <v>23</v>
      </c>
      <c r="F8" s="6">
        <v>2297.5300000000002</v>
      </c>
      <c r="G8" s="27"/>
      <c r="H8" s="12">
        <v>10060883.870000001</v>
      </c>
      <c r="I8" s="6">
        <v>1378.518</v>
      </c>
      <c r="J8" s="6"/>
      <c r="K8" s="7">
        <v>6036530.3219999997</v>
      </c>
      <c r="L8" s="13">
        <v>919.01200000000017</v>
      </c>
      <c r="M8" s="6"/>
      <c r="N8" s="7">
        <v>4024353.5480000009</v>
      </c>
      <c r="O8" s="32">
        <f t="shared" si="1"/>
        <v>183.80240000000003</v>
      </c>
      <c r="P8" s="32">
        <f t="shared" si="2"/>
        <v>0</v>
      </c>
      <c r="Q8" s="31">
        <f t="shared" si="3"/>
        <v>804870.70960000018</v>
      </c>
      <c r="R8" s="4">
        <v>4379</v>
      </c>
      <c r="S8" s="8"/>
    </row>
    <row r="9" spans="1:19" s="9" customFormat="1" ht="32.25" customHeight="1" x14ac:dyDescent="0.25">
      <c r="A9" s="3">
        <v>6</v>
      </c>
      <c r="B9" s="5" t="s">
        <v>13</v>
      </c>
      <c r="C9" s="5" t="s">
        <v>13</v>
      </c>
      <c r="D9" s="10" t="s">
        <v>24</v>
      </c>
      <c r="E9" s="10" t="s">
        <v>25</v>
      </c>
      <c r="F9" s="6">
        <v>2843.67</v>
      </c>
      <c r="G9" s="27"/>
      <c r="H9" s="12">
        <f>(F9*R9)+G9</f>
        <v>12711204.9</v>
      </c>
      <c r="I9" s="11">
        <f>F9*60%</f>
        <v>1706.202</v>
      </c>
      <c r="J9" s="11"/>
      <c r="K9" s="12">
        <f t="shared" ref="K9:K10" si="4">(I9*R9)+J9</f>
        <v>7626722.9400000004</v>
      </c>
      <c r="L9" s="11">
        <f>F9*40%</f>
        <v>1137.4680000000001</v>
      </c>
      <c r="M9" s="11"/>
      <c r="N9" s="12">
        <f t="shared" ref="N9:N10" si="5">(L9*R9)+M9</f>
        <v>5084481.96</v>
      </c>
      <c r="O9" s="32">
        <f t="shared" si="1"/>
        <v>227.49360000000001</v>
      </c>
      <c r="P9" s="32">
        <f t="shared" si="2"/>
        <v>0</v>
      </c>
      <c r="Q9" s="31">
        <f t="shared" si="3"/>
        <v>1016896.3920000001</v>
      </c>
      <c r="R9" s="4">
        <v>4470</v>
      </c>
      <c r="S9" s="8"/>
    </row>
    <row r="10" spans="1:19" s="9" customFormat="1" ht="32.25" customHeight="1" x14ac:dyDescent="0.25">
      <c r="A10" s="3">
        <v>7</v>
      </c>
      <c r="B10" s="5" t="s">
        <v>13</v>
      </c>
      <c r="C10" s="5" t="s">
        <v>13</v>
      </c>
      <c r="D10" s="10" t="s">
        <v>26</v>
      </c>
      <c r="E10" s="10" t="s">
        <v>27</v>
      </c>
      <c r="F10" s="11"/>
      <c r="G10" s="30">
        <v>1063134</v>
      </c>
      <c r="H10" s="12">
        <f t="shared" ref="H10" si="6">(F10*R10)+G10</f>
        <v>1063134</v>
      </c>
      <c r="I10" s="6">
        <f t="shared" ref="I10" si="7">F10*60%</f>
        <v>0</v>
      </c>
      <c r="J10" s="6">
        <f>G10*60%</f>
        <v>637880.4</v>
      </c>
      <c r="K10" s="7">
        <f t="shared" si="4"/>
        <v>637880.4</v>
      </c>
      <c r="L10" s="6">
        <f t="shared" ref="L10" si="8">F10*40%</f>
        <v>0</v>
      </c>
      <c r="M10" s="6">
        <f>G10*40%</f>
        <v>425253.60000000003</v>
      </c>
      <c r="N10" s="7">
        <f t="shared" si="5"/>
        <v>425253.60000000003</v>
      </c>
      <c r="O10" s="32">
        <f t="shared" si="1"/>
        <v>0</v>
      </c>
      <c r="P10" s="32">
        <f t="shared" si="2"/>
        <v>85050.720000000016</v>
      </c>
      <c r="Q10" s="31">
        <f t="shared" si="3"/>
        <v>85050.720000000016</v>
      </c>
      <c r="R10" s="4"/>
      <c r="S10" s="8"/>
    </row>
    <row r="11" spans="1:19" s="9" customFormat="1" ht="32.25" customHeight="1" x14ac:dyDescent="0.25">
      <c r="A11" s="3">
        <v>8</v>
      </c>
      <c r="B11" s="5" t="s">
        <v>13</v>
      </c>
      <c r="C11" s="5" t="s">
        <v>13</v>
      </c>
      <c r="D11" s="10" t="s">
        <v>28</v>
      </c>
      <c r="E11" s="10" t="s">
        <v>25</v>
      </c>
      <c r="F11" s="11">
        <v>1676.75</v>
      </c>
      <c r="G11" s="28"/>
      <c r="H11" s="12">
        <f>(F11*R11)+G11</f>
        <v>3937009</v>
      </c>
      <c r="I11" s="6">
        <f>F11*40%</f>
        <v>670.7</v>
      </c>
      <c r="J11" s="6">
        <f>G11*40%</f>
        <v>0</v>
      </c>
      <c r="K11" s="7">
        <f>(I11*R11)+J11</f>
        <v>1574803.6</v>
      </c>
      <c r="L11" s="13">
        <f>F11*60%</f>
        <v>1006.05</v>
      </c>
      <c r="M11" s="6">
        <f>G11*40%</f>
        <v>0</v>
      </c>
      <c r="N11" s="7">
        <f>(L11*R11)+M11</f>
        <v>2362205.4</v>
      </c>
      <c r="O11" s="32">
        <f t="shared" si="1"/>
        <v>201.21</v>
      </c>
      <c r="P11" s="32">
        <f t="shared" si="2"/>
        <v>0</v>
      </c>
      <c r="Q11" s="31">
        <f t="shared" si="3"/>
        <v>472441.08</v>
      </c>
      <c r="R11" s="4">
        <v>2348</v>
      </c>
      <c r="S11" s="33"/>
    </row>
    <row r="12" spans="1:19" s="9" customFormat="1" ht="32.25" customHeight="1" x14ac:dyDescent="0.25">
      <c r="A12" s="3">
        <v>9</v>
      </c>
      <c r="B12" s="5" t="s">
        <v>13</v>
      </c>
      <c r="C12" s="5" t="s">
        <v>13</v>
      </c>
      <c r="D12" s="10" t="s">
        <v>29</v>
      </c>
      <c r="E12" s="10" t="s">
        <v>30</v>
      </c>
      <c r="F12" s="11">
        <v>591.54</v>
      </c>
      <c r="G12" s="28"/>
      <c r="H12" s="12">
        <f>(F12*R12)+G12</f>
        <v>2481510.2999999998</v>
      </c>
      <c r="I12" s="6">
        <f>F12*60%</f>
        <v>354.92399999999998</v>
      </c>
      <c r="J12" s="6"/>
      <c r="K12" s="7">
        <f>(I12*R12)+J12</f>
        <v>1488906.18</v>
      </c>
      <c r="L12" s="13">
        <f>F12*40%</f>
        <v>236.61599999999999</v>
      </c>
      <c r="M12" s="6"/>
      <c r="N12" s="7">
        <f>(L12*R12)+M12</f>
        <v>992604.12</v>
      </c>
      <c r="O12" s="32">
        <f t="shared" si="1"/>
        <v>47.3232</v>
      </c>
      <c r="P12" s="32">
        <f t="shared" si="2"/>
        <v>0</v>
      </c>
      <c r="Q12" s="31">
        <f t="shared" si="3"/>
        <v>198520.82399999999</v>
      </c>
      <c r="R12" s="4">
        <v>4195</v>
      </c>
      <c r="S12" s="8"/>
    </row>
    <row r="13" spans="1:19" s="9" customFormat="1" ht="32.25" customHeight="1" x14ac:dyDescent="0.25">
      <c r="A13" s="3">
        <v>10</v>
      </c>
      <c r="B13" s="5" t="s">
        <v>13</v>
      </c>
      <c r="C13" s="5" t="s">
        <v>13</v>
      </c>
      <c r="D13" s="10" t="s">
        <v>29</v>
      </c>
      <c r="E13" s="26" t="s">
        <v>27</v>
      </c>
      <c r="F13" s="11">
        <v>44.37</v>
      </c>
      <c r="G13" s="28"/>
      <c r="H13" s="12">
        <f>(F13*R13)+G13</f>
        <v>186132.15</v>
      </c>
      <c r="I13" s="6">
        <f>F13*100%</f>
        <v>44.37</v>
      </c>
      <c r="J13" s="6"/>
      <c r="K13" s="7">
        <f>(I13*R13)+J13</f>
        <v>186132.15</v>
      </c>
      <c r="L13" s="13">
        <f>F13*0%</f>
        <v>0</v>
      </c>
      <c r="M13" s="6"/>
      <c r="N13" s="7">
        <f>(L13*R13)+M13</f>
        <v>0</v>
      </c>
      <c r="O13" s="32">
        <f t="shared" si="1"/>
        <v>0</v>
      </c>
      <c r="P13" s="32">
        <f t="shared" si="2"/>
        <v>0</v>
      </c>
      <c r="Q13" s="31">
        <f t="shared" si="3"/>
        <v>0</v>
      </c>
      <c r="R13" s="4">
        <v>4195</v>
      </c>
      <c r="S13" s="8"/>
    </row>
    <row r="14" spans="1:19" s="17" customFormat="1" ht="32.25" customHeight="1" thickBot="1" x14ac:dyDescent="0.35">
      <c r="A14" s="343" t="s">
        <v>17</v>
      </c>
      <c r="B14" s="343"/>
      <c r="C14" s="343"/>
      <c r="D14" s="343"/>
      <c r="E14" s="343"/>
      <c r="F14" s="14">
        <f>SUM(F4:F13)</f>
        <v>11414.910000000002</v>
      </c>
      <c r="G14" s="14">
        <f>+SUM(G4:G13)</f>
        <v>1063134</v>
      </c>
      <c r="H14" s="14">
        <f>+SUM(H4:H13)</f>
        <v>46419136.809999995</v>
      </c>
      <c r="I14" s="14">
        <f>+SUM(I4:I13)</f>
        <v>6531.3440000000001</v>
      </c>
      <c r="J14" s="14">
        <f t="shared" ref="J14:Q14" si="9">+SUM(J4:J13)</f>
        <v>637880.4</v>
      </c>
      <c r="K14" s="14">
        <f t="shared" si="9"/>
        <v>27138533.145999998</v>
      </c>
      <c r="L14" s="14">
        <f t="shared" si="9"/>
        <v>4883.5660000000007</v>
      </c>
      <c r="M14" s="14">
        <f t="shared" si="9"/>
        <v>425253.60000000003</v>
      </c>
      <c r="N14" s="14">
        <f t="shared" si="9"/>
        <v>19280603.664000001</v>
      </c>
      <c r="O14" s="14">
        <f t="shared" si="9"/>
        <v>976.71320000000014</v>
      </c>
      <c r="P14" s="14">
        <f t="shared" si="9"/>
        <v>85050.720000000016</v>
      </c>
      <c r="Q14" s="14">
        <f t="shared" si="9"/>
        <v>3856120.7328000008</v>
      </c>
      <c r="R14" s="15"/>
      <c r="S14" s="16"/>
    </row>
    <row r="15" spans="1:19" ht="15.75" thickTop="1" x14ac:dyDescent="0.25"/>
    <row r="16" spans="1:19" x14ac:dyDescent="0.25">
      <c r="H16" s="24"/>
      <c r="I16" s="24"/>
      <c r="K16" s="24">
        <v>1213000</v>
      </c>
      <c r="N16" s="24"/>
      <c r="Q16" s="34"/>
    </row>
    <row r="17" spans="5:17" ht="15.75" x14ac:dyDescent="0.25">
      <c r="H17" s="25"/>
      <c r="I17" s="25"/>
      <c r="K17" s="25">
        <f>K11-K16</f>
        <v>361803.60000000009</v>
      </c>
      <c r="L17" s="22">
        <v>4500</v>
      </c>
      <c r="N17" s="25"/>
      <c r="Q17" s="35"/>
    </row>
    <row r="18" spans="5:17" x14ac:dyDescent="0.25">
      <c r="H18" s="24"/>
      <c r="I18" s="24"/>
      <c r="J18" s="24"/>
      <c r="K18" s="24">
        <f>K16-K17</f>
        <v>851196.39999999991</v>
      </c>
      <c r="L18" s="24"/>
      <c r="M18" s="24"/>
      <c r="N18" s="24"/>
      <c r="O18" s="24"/>
      <c r="P18" s="24"/>
      <c r="Q18" s="24"/>
    </row>
    <row r="20" spans="5:17" x14ac:dyDescent="0.25">
      <c r="O20" s="22"/>
      <c r="P20" s="22"/>
      <c r="Q20" s="22"/>
    </row>
    <row r="22" spans="5:17" x14ac:dyDescent="0.25">
      <c r="E22" t="s">
        <v>18</v>
      </c>
    </row>
  </sheetData>
  <mergeCells count="17">
    <mergeCell ref="R2:R3"/>
    <mergeCell ref="S2:S3"/>
    <mergeCell ref="A1:S1"/>
    <mergeCell ref="A2:A3"/>
    <mergeCell ref="B2:B3"/>
    <mergeCell ref="C2:C3"/>
    <mergeCell ref="D2:D3"/>
    <mergeCell ref="E2:E3"/>
    <mergeCell ref="F2:G2"/>
    <mergeCell ref="H2:H3"/>
    <mergeCell ref="I2:J2"/>
    <mergeCell ref="K2:K3"/>
    <mergeCell ref="A14:E14"/>
    <mergeCell ref="L2:M2"/>
    <mergeCell ref="N2:N3"/>
    <mergeCell ref="O2:P2"/>
    <mergeCell ref="Q2:Q3"/>
  </mergeCells>
  <printOptions horizontalCentered="1"/>
  <pageMargins left="0" right="0" top="0.05" bottom="0.05" header="0.3" footer="0.3"/>
  <pageSetup paperSize="9" scale="6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9"/>
  <sheetViews>
    <sheetView topLeftCell="A91" workbookViewId="0">
      <selection activeCell="L103" sqref="L103"/>
    </sheetView>
  </sheetViews>
  <sheetFormatPr defaultRowHeight="15" x14ac:dyDescent="0.25"/>
  <cols>
    <col min="2" max="2" width="11.5703125" bestFit="1" customWidth="1"/>
    <col min="6" max="6" width="10.140625" bestFit="1" customWidth="1"/>
    <col min="7" max="7" width="10.28515625" bestFit="1" customWidth="1"/>
    <col min="8" max="9" width="9.28515625" bestFit="1" customWidth="1"/>
  </cols>
  <sheetData>
    <row r="1" spans="1:9" s="271" customFormat="1" x14ac:dyDescent="0.25">
      <c r="A1" s="270" t="s">
        <v>762</v>
      </c>
      <c r="E1" s="270"/>
      <c r="F1" s="270"/>
      <c r="G1" s="270">
        <v>39864.120000000003</v>
      </c>
      <c r="H1" s="270">
        <v>43336.71</v>
      </c>
      <c r="I1" s="270">
        <v>-3472.59</v>
      </c>
    </row>
    <row r="2" spans="1:9" s="271" customFormat="1" x14ac:dyDescent="0.25">
      <c r="A2" s="273" t="s">
        <v>659</v>
      </c>
      <c r="G2" s="271">
        <v>0</v>
      </c>
      <c r="H2" s="271">
        <v>7017.88</v>
      </c>
      <c r="I2" s="271">
        <v>-7017.88</v>
      </c>
    </row>
    <row r="3" spans="1:9" s="271" customFormat="1" x14ac:dyDescent="0.25">
      <c r="A3" s="273" t="s">
        <v>763</v>
      </c>
      <c r="B3" s="276">
        <v>45170</v>
      </c>
      <c r="C3" s="271" t="s">
        <v>764</v>
      </c>
      <c r="G3" s="271">
        <v>2000</v>
      </c>
      <c r="I3" s="271">
        <v>-5017.88</v>
      </c>
    </row>
    <row r="4" spans="1:9" s="271" customFormat="1" x14ac:dyDescent="0.25">
      <c r="A4" s="273" t="s">
        <v>765</v>
      </c>
      <c r="B4" s="276">
        <v>45199</v>
      </c>
      <c r="C4" s="271" t="s">
        <v>766</v>
      </c>
      <c r="G4" s="271">
        <v>449.29</v>
      </c>
      <c r="I4" s="271">
        <v>-4568.59</v>
      </c>
    </row>
    <row r="5" spans="1:9" s="271" customFormat="1" x14ac:dyDescent="0.25">
      <c r="A5" s="273" t="s">
        <v>767</v>
      </c>
      <c r="B5" s="276">
        <v>45199</v>
      </c>
      <c r="C5" s="271" t="s">
        <v>768</v>
      </c>
      <c r="G5" s="271">
        <v>50.71</v>
      </c>
      <c r="I5" s="271">
        <v>-4517.88</v>
      </c>
    </row>
    <row r="6" spans="1:9" s="271" customFormat="1" x14ac:dyDescent="0.25">
      <c r="A6" s="273" t="s">
        <v>769</v>
      </c>
      <c r="B6" s="276">
        <v>45199</v>
      </c>
      <c r="C6" s="271" t="s">
        <v>770</v>
      </c>
      <c r="H6" s="271">
        <v>817.44</v>
      </c>
      <c r="I6" s="271">
        <v>-5335.32</v>
      </c>
    </row>
    <row r="7" spans="1:9" s="271" customFormat="1" x14ac:dyDescent="0.25">
      <c r="A7" s="273" t="s">
        <v>771</v>
      </c>
      <c r="B7" s="276">
        <v>45199</v>
      </c>
      <c r="C7" s="271" t="s">
        <v>772</v>
      </c>
      <c r="H7" s="271">
        <v>43.97</v>
      </c>
      <c r="I7" s="271">
        <v>-5379.29</v>
      </c>
    </row>
    <row r="8" spans="1:9" s="271" customFormat="1" x14ac:dyDescent="0.25">
      <c r="A8" s="273" t="s">
        <v>773</v>
      </c>
      <c r="B8" s="276">
        <v>45199</v>
      </c>
      <c r="C8" s="271" t="s">
        <v>774</v>
      </c>
      <c r="H8" s="271">
        <v>586.27</v>
      </c>
      <c r="I8" s="271">
        <v>-5965.56</v>
      </c>
    </row>
    <row r="9" spans="1:9" s="271" customFormat="1" x14ac:dyDescent="0.25">
      <c r="A9" s="273" t="s">
        <v>775</v>
      </c>
      <c r="B9" s="276">
        <v>45199</v>
      </c>
      <c r="C9" s="271" t="s">
        <v>776</v>
      </c>
      <c r="H9" s="271">
        <v>1000</v>
      </c>
      <c r="I9" s="271">
        <v>-6965.56</v>
      </c>
    </row>
    <row r="10" spans="1:9" s="271" customFormat="1" x14ac:dyDescent="0.25">
      <c r="A10" s="273" t="s">
        <v>777</v>
      </c>
      <c r="B10" s="276">
        <v>45199</v>
      </c>
      <c r="C10" s="271" t="s">
        <v>778</v>
      </c>
      <c r="H10" s="271">
        <v>44.37</v>
      </c>
      <c r="I10" s="271">
        <v>-7009.93</v>
      </c>
    </row>
    <row r="11" spans="1:9" s="271" customFormat="1" x14ac:dyDescent="0.25">
      <c r="A11" s="273" t="s">
        <v>779</v>
      </c>
      <c r="B11" s="276">
        <v>45199</v>
      </c>
      <c r="C11" s="271" t="s">
        <v>780</v>
      </c>
      <c r="H11" s="271">
        <v>591.54</v>
      </c>
      <c r="I11" s="271">
        <v>-7601.47</v>
      </c>
    </row>
    <row r="12" spans="1:9" s="271" customFormat="1" x14ac:dyDescent="0.25">
      <c r="A12" s="273" t="s">
        <v>781</v>
      </c>
      <c r="B12" s="276">
        <v>45230</v>
      </c>
      <c r="C12" s="271" t="s">
        <v>782</v>
      </c>
      <c r="E12" s="271" t="s">
        <v>783</v>
      </c>
      <c r="G12" s="271">
        <v>3293.22</v>
      </c>
      <c r="I12" s="271">
        <v>-4308.25</v>
      </c>
    </row>
    <row r="13" spans="1:9" s="271" customFormat="1" x14ac:dyDescent="0.25">
      <c r="A13" s="273" t="s">
        <v>784</v>
      </c>
      <c r="B13" s="276">
        <v>45230</v>
      </c>
      <c r="C13" s="271" t="s">
        <v>785</v>
      </c>
      <c r="E13" s="271" t="s">
        <v>786</v>
      </c>
      <c r="H13" s="271">
        <v>14521.99</v>
      </c>
      <c r="I13" s="271">
        <v>-18830.240000000002</v>
      </c>
    </row>
    <row r="14" spans="1:9" s="271" customFormat="1" x14ac:dyDescent="0.25">
      <c r="A14" s="273" t="s">
        <v>787</v>
      </c>
      <c r="B14" s="276">
        <v>45230</v>
      </c>
      <c r="C14" s="271" t="s">
        <v>788</v>
      </c>
      <c r="E14" s="271" t="s">
        <v>662</v>
      </c>
      <c r="G14" s="271">
        <v>964.71</v>
      </c>
      <c r="I14" s="271">
        <v>-17865.53</v>
      </c>
    </row>
    <row r="15" spans="1:9" s="271" customFormat="1" x14ac:dyDescent="0.25">
      <c r="A15" s="273" t="s">
        <v>663</v>
      </c>
      <c r="B15" s="276">
        <v>45230</v>
      </c>
      <c r="C15" s="271" t="s">
        <v>664</v>
      </c>
      <c r="E15" s="271" t="s">
        <v>662</v>
      </c>
      <c r="G15" s="271">
        <v>884.96</v>
      </c>
      <c r="I15" s="271">
        <v>-16980.57</v>
      </c>
    </row>
    <row r="16" spans="1:9" s="271" customFormat="1" x14ac:dyDescent="0.25">
      <c r="A16" s="273" t="s">
        <v>789</v>
      </c>
      <c r="B16" s="276">
        <v>45230</v>
      </c>
      <c r="C16" s="271" t="s">
        <v>790</v>
      </c>
      <c r="G16" s="271">
        <v>35.29</v>
      </c>
      <c r="I16" s="271">
        <v>-16945.28</v>
      </c>
    </row>
    <row r="17" spans="1:9" s="271" customFormat="1" x14ac:dyDescent="0.25">
      <c r="A17" s="273" t="s">
        <v>791</v>
      </c>
      <c r="B17" s="276">
        <v>45230</v>
      </c>
      <c r="C17" s="271" t="s">
        <v>792</v>
      </c>
      <c r="H17" s="271">
        <v>67.52</v>
      </c>
      <c r="I17" s="271">
        <v>-17012.8</v>
      </c>
    </row>
    <row r="18" spans="1:9" s="271" customFormat="1" x14ac:dyDescent="0.25">
      <c r="A18" s="273" t="s">
        <v>793</v>
      </c>
      <c r="B18" s="276">
        <v>45230</v>
      </c>
      <c r="C18" s="271" t="s">
        <v>794</v>
      </c>
      <c r="H18" s="271">
        <v>2734.54</v>
      </c>
      <c r="I18" s="271">
        <v>-19747.34</v>
      </c>
    </row>
    <row r="19" spans="1:9" s="271" customFormat="1" x14ac:dyDescent="0.25">
      <c r="A19" s="273" t="s">
        <v>795</v>
      </c>
      <c r="B19" s="276">
        <v>45260</v>
      </c>
      <c r="C19" s="271" t="s">
        <v>796</v>
      </c>
      <c r="E19" s="271" t="s">
        <v>783</v>
      </c>
      <c r="G19" s="271">
        <v>583.74</v>
      </c>
      <c r="I19" s="271">
        <v>-19163.599999999999</v>
      </c>
    </row>
    <row r="20" spans="1:9" s="271" customFormat="1" x14ac:dyDescent="0.25">
      <c r="A20" s="273" t="s">
        <v>797</v>
      </c>
      <c r="B20" s="276">
        <v>45260</v>
      </c>
      <c r="C20" s="271" t="s">
        <v>798</v>
      </c>
      <c r="E20" s="271" t="s">
        <v>783</v>
      </c>
      <c r="G20" s="271">
        <v>3293.22</v>
      </c>
      <c r="I20" s="271">
        <v>-15870.38</v>
      </c>
    </row>
    <row r="21" spans="1:9" s="271" customFormat="1" x14ac:dyDescent="0.25">
      <c r="A21" s="273" t="s">
        <v>799</v>
      </c>
      <c r="B21" s="276">
        <v>45260</v>
      </c>
      <c r="C21" s="271" t="s">
        <v>800</v>
      </c>
      <c r="E21" s="271" t="s">
        <v>14</v>
      </c>
      <c r="G21" s="271">
        <v>582.20000000000005</v>
      </c>
      <c r="I21" s="271">
        <v>-15288.18</v>
      </c>
    </row>
    <row r="22" spans="1:9" s="271" customFormat="1" x14ac:dyDescent="0.25">
      <c r="A22" s="273" t="s">
        <v>801</v>
      </c>
      <c r="B22" s="276">
        <v>45260</v>
      </c>
      <c r="C22" s="271" t="s">
        <v>802</v>
      </c>
      <c r="H22" s="271">
        <v>1000</v>
      </c>
      <c r="I22" s="271">
        <v>-16288.18</v>
      </c>
    </row>
    <row r="23" spans="1:9" s="271" customFormat="1" x14ac:dyDescent="0.25">
      <c r="A23" s="273" t="s">
        <v>803</v>
      </c>
      <c r="B23" s="276">
        <v>45260</v>
      </c>
      <c r="C23" s="271" t="s">
        <v>804</v>
      </c>
      <c r="H23" s="271">
        <v>399.73</v>
      </c>
      <c r="I23" s="271">
        <v>-16687.91</v>
      </c>
    </row>
    <row r="24" spans="1:9" s="271" customFormat="1" x14ac:dyDescent="0.25">
      <c r="A24" s="273" t="s">
        <v>805</v>
      </c>
      <c r="B24" s="276">
        <v>45260</v>
      </c>
      <c r="C24" s="271" t="s">
        <v>806</v>
      </c>
      <c r="G24" s="271">
        <v>46.57</v>
      </c>
      <c r="I24" s="271">
        <v>-16641.34</v>
      </c>
    </row>
    <row r="25" spans="1:9" s="271" customFormat="1" x14ac:dyDescent="0.25">
      <c r="A25" s="273" t="s">
        <v>807</v>
      </c>
      <c r="B25" s="276">
        <v>45260</v>
      </c>
      <c r="C25" s="271" t="s">
        <v>808</v>
      </c>
      <c r="G25" s="271">
        <v>46.57</v>
      </c>
      <c r="I25" s="271">
        <v>-16594.77</v>
      </c>
    </row>
    <row r="26" spans="1:9" s="271" customFormat="1" x14ac:dyDescent="0.25">
      <c r="A26" s="273" t="s">
        <v>809</v>
      </c>
      <c r="B26" s="276">
        <v>45260</v>
      </c>
      <c r="C26" s="271" t="s">
        <v>810</v>
      </c>
      <c r="H26" s="271">
        <v>468.9</v>
      </c>
      <c r="I26" s="271">
        <v>-17063.669999999998</v>
      </c>
    </row>
    <row r="27" spans="1:9" s="271" customFormat="1" x14ac:dyDescent="0.25">
      <c r="A27" s="273" t="s">
        <v>811</v>
      </c>
      <c r="B27" s="276">
        <v>45260</v>
      </c>
      <c r="C27" s="271" t="s">
        <v>812</v>
      </c>
      <c r="E27" s="271" t="s">
        <v>662</v>
      </c>
      <c r="F27" s="271">
        <v>3310000</v>
      </c>
      <c r="G27" s="271">
        <v>951.15</v>
      </c>
      <c r="I27" s="271">
        <v>-16112.52</v>
      </c>
    </row>
    <row r="28" spans="1:9" s="271" customFormat="1" x14ac:dyDescent="0.25">
      <c r="A28" s="273" t="s">
        <v>813</v>
      </c>
      <c r="B28" s="276">
        <v>45260</v>
      </c>
      <c r="C28" s="271" t="s">
        <v>814</v>
      </c>
      <c r="E28" s="271" t="s">
        <v>662</v>
      </c>
      <c r="F28" s="271">
        <v>1063606</v>
      </c>
      <c r="G28" s="271">
        <v>318.44</v>
      </c>
      <c r="I28" s="271">
        <v>-15794.08</v>
      </c>
    </row>
    <row r="29" spans="1:9" s="271" customFormat="1" x14ac:dyDescent="0.25">
      <c r="A29" s="273" t="s">
        <v>815</v>
      </c>
      <c r="B29" s="276">
        <v>45260</v>
      </c>
      <c r="C29" s="271" t="s">
        <v>816</v>
      </c>
      <c r="E29" s="271" t="s">
        <v>662</v>
      </c>
      <c r="F29" s="271">
        <v>776364</v>
      </c>
      <c r="G29" s="271">
        <v>232.44</v>
      </c>
      <c r="I29" s="271">
        <v>-15561.64</v>
      </c>
    </row>
    <row r="30" spans="1:9" s="271" customFormat="1" x14ac:dyDescent="0.25">
      <c r="A30" s="273" t="s">
        <v>817</v>
      </c>
      <c r="B30" s="276">
        <v>45260</v>
      </c>
      <c r="C30" s="271" t="s">
        <v>818</v>
      </c>
      <c r="E30" s="271" t="s">
        <v>662</v>
      </c>
      <c r="F30" s="271">
        <v>132963</v>
      </c>
      <c r="G30" s="271">
        <v>39.81</v>
      </c>
      <c r="I30" s="271">
        <v>-15521.83</v>
      </c>
    </row>
    <row r="31" spans="1:9" s="271" customFormat="1" x14ac:dyDescent="0.25">
      <c r="A31" s="273" t="s">
        <v>819</v>
      </c>
      <c r="B31" s="276">
        <v>45260</v>
      </c>
      <c r="C31" s="271" t="s">
        <v>820</v>
      </c>
      <c r="E31" s="271" t="s">
        <v>669</v>
      </c>
      <c r="F31" s="271">
        <v>709070</v>
      </c>
      <c r="G31" s="271">
        <v>199.18</v>
      </c>
      <c r="I31" s="271">
        <v>-15322.65</v>
      </c>
    </row>
    <row r="32" spans="1:9" s="271" customFormat="1" x14ac:dyDescent="0.25">
      <c r="A32" s="273" t="s">
        <v>821</v>
      </c>
      <c r="B32" s="276">
        <v>45260</v>
      </c>
      <c r="C32" s="271" t="s">
        <v>822</v>
      </c>
      <c r="E32" s="271" t="s">
        <v>669</v>
      </c>
      <c r="F32" s="271">
        <v>517576.49</v>
      </c>
      <c r="G32" s="271">
        <v>145.38999999999999</v>
      </c>
      <c r="I32" s="271">
        <v>-15177.26</v>
      </c>
    </row>
    <row r="33" spans="1:9" s="271" customFormat="1" x14ac:dyDescent="0.25">
      <c r="A33" s="273" t="s">
        <v>823</v>
      </c>
      <c r="B33" s="276">
        <v>45260</v>
      </c>
      <c r="C33" s="271" t="s">
        <v>824</v>
      </c>
      <c r="G33" s="271">
        <v>145.71</v>
      </c>
      <c r="I33" s="271">
        <v>-15031.55</v>
      </c>
    </row>
    <row r="34" spans="1:9" s="271" customFormat="1" x14ac:dyDescent="0.25">
      <c r="A34" s="273" t="s">
        <v>825</v>
      </c>
      <c r="B34" s="276">
        <v>45291</v>
      </c>
      <c r="C34" s="271" t="s">
        <v>826</v>
      </c>
      <c r="H34" s="271">
        <v>383.17</v>
      </c>
      <c r="I34" s="271">
        <v>-15414.72</v>
      </c>
    </row>
    <row r="35" spans="1:9" s="271" customFormat="1" x14ac:dyDescent="0.25">
      <c r="A35" s="273" t="s">
        <v>827</v>
      </c>
      <c r="B35" s="276">
        <v>45322</v>
      </c>
      <c r="C35" s="271" t="s">
        <v>828</v>
      </c>
      <c r="F35" s="271">
        <v>-3406595</v>
      </c>
      <c r="H35" s="271">
        <v>980.32</v>
      </c>
      <c r="I35" s="271">
        <v>-16395.04</v>
      </c>
    </row>
    <row r="36" spans="1:9" s="271" customFormat="1" x14ac:dyDescent="0.25">
      <c r="A36" s="273" t="s">
        <v>829</v>
      </c>
      <c r="B36" s="276">
        <v>45322</v>
      </c>
      <c r="C36" s="271" t="s">
        <v>830</v>
      </c>
      <c r="F36" s="271">
        <v>-726274</v>
      </c>
      <c r="H36" s="271">
        <v>209.3</v>
      </c>
      <c r="I36" s="271">
        <v>-16604.34</v>
      </c>
    </row>
    <row r="37" spans="1:9" s="271" customFormat="1" x14ac:dyDescent="0.25">
      <c r="A37" s="273" t="s">
        <v>831</v>
      </c>
      <c r="B37" s="276">
        <v>45322</v>
      </c>
      <c r="C37" s="271" t="s">
        <v>832</v>
      </c>
      <c r="H37" s="271">
        <v>562.92999999999995</v>
      </c>
      <c r="I37" s="271">
        <v>-17167.27</v>
      </c>
    </row>
    <row r="38" spans="1:9" s="271" customFormat="1" x14ac:dyDescent="0.25">
      <c r="A38" s="273" t="s">
        <v>833</v>
      </c>
      <c r="B38" s="276">
        <v>45322</v>
      </c>
      <c r="C38" s="271" t="s">
        <v>834</v>
      </c>
      <c r="H38" s="271">
        <v>571.84</v>
      </c>
      <c r="I38" s="271">
        <v>-17739.11</v>
      </c>
    </row>
    <row r="39" spans="1:9" s="271" customFormat="1" x14ac:dyDescent="0.25">
      <c r="A39" s="273" t="s">
        <v>835</v>
      </c>
      <c r="B39" s="276">
        <v>45322</v>
      </c>
      <c r="C39" s="271" t="s">
        <v>836</v>
      </c>
      <c r="H39" s="271">
        <v>1437.6</v>
      </c>
      <c r="I39" s="271">
        <v>-19176.71</v>
      </c>
    </row>
    <row r="40" spans="1:9" s="271" customFormat="1" x14ac:dyDescent="0.25">
      <c r="A40" s="273" t="s">
        <v>837</v>
      </c>
      <c r="B40" s="276">
        <v>45322</v>
      </c>
      <c r="C40" s="271" t="s">
        <v>838</v>
      </c>
      <c r="H40" s="271">
        <v>1147.03</v>
      </c>
      <c r="I40" s="271">
        <v>-20323.740000000002</v>
      </c>
    </row>
    <row r="41" spans="1:9" s="271" customFormat="1" x14ac:dyDescent="0.25">
      <c r="A41" s="273" t="s">
        <v>839</v>
      </c>
      <c r="B41" s="276">
        <v>45322</v>
      </c>
      <c r="C41" s="271" t="s">
        <v>840</v>
      </c>
      <c r="H41" s="271">
        <v>793.2</v>
      </c>
      <c r="I41" s="271">
        <v>-21116.94</v>
      </c>
    </row>
    <row r="42" spans="1:9" s="271" customFormat="1" x14ac:dyDescent="0.25">
      <c r="A42" s="273" t="s">
        <v>841</v>
      </c>
      <c r="B42" s="276">
        <v>45322</v>
      </c>
      <c r="C42" s="271" t="s">
        <v>842</v>
      </c>
      <c r="H42" s="271">
        <v>583.22</v>
      </c>
      <c r="I42" s="271">
        <v>-21700.16</v>
      </c>
    </row>
    <row r="43" spans="1:9" s="271" customFormat="1" x14ac:dyDescent="0.25">
      <c r="A43" s="273" t="s">
        <v>843</v>
      </c>
      <c r="B43" s="276">
        <v>45322</v>
      </c>
      <c r="C43" s="271" t="s">
        <v>844</v>
      </c>
      <c r="H43" s="271">
        <v>593.13</v>
      </c>
      <c r="I43" s="271">
        <v>-22293.29</v>
      </c>
    </row>
    <row r="44" spans="1:9" s="271" customFormat="1" x14ac:dyDescent="0.25">
      <c r="A44" s="273" t="s">
        <v>845</v>
      </c>
      <c r="B44" s="276">
        <v>45322</v>
      </c>
      <c r="C44" s="271" t="s">
        <v>846</v>
      </c>
      <c r="H44" s="271">
        <v>125.76</v>
      </c>
      <c r="I44" s="271">
        <v>-22419.05</v>
      </c>
    </row>
    <row r="45" spans="1:9" s="271" customFormat="1" x14ac:dyDescent="0.25">
      <c r="A45" s="273" t="s">
        <v>847</v>
      </c>
      <c r="B45" s="276">
        <v>45322</v>
      </c>
      <c r="C45" s="271" t="s">
        <v>848</v>
      </c>
      <c r="H45" s="271">
        <v>217.81</v>
      </c>
      <c r="I45" s="271">
        <v>-22636.86</v>
      </c>
    </row>
    <row r="46" spans="1:9" s="271" customFormat="1" x14ac:dyDescent="0.25">
      <c r="A46" s="273" t="s">
        <v>676</v>
      </c>
      <c r="B46" s="276">
        <v>45322</v>
      </c>
      <c r="C46" s="271" t="s">
        <v>849</v>
      </c>
      <c r="F46" s="271">
        <v>3406595</v>
      </c>
      <c r="G46" s="271">
        <v>980.32</v>
      </c>
      <c r="I46" s="271">
        <v>-21656.54</v>
      </c>
    </row>
    <row r="47" spans="1:9" s="271" customFormat="1" x14ac:dyDescent="0.25">
      <c r="A47" s="273" t="s">
        <v>676</v>
      </c>
      <c r="B47" s="276">
        <v>45322</v>
      </c>
      <c r="C47" s="271" t="s">
        <v>850</v>
      </c>
      <c r="F47" s="271">
        <v>5677658</v>
      </c>
      <c r="G47" s="271">
        <v>1633.86</v>
      </c>
      <c r="I47" s="271">
        <v>-20022.68</v>
      </c>
    </row>
    <row r="48" spans="1:9" s="271" customFormat="1" x14ac:dyDescent="0.25">
      <c r="A48" s="273" t="s">
        <v>851</v>
      </c>
      <c r="B48" s="276">
        <v>45322</v>
      </c>
      <c r="C48" s="271" t="s">
        <v>852</v>
      </c>
      <c r="G48" s="271">
        <v>85.2</v>
      </c>
      <c r="I48" s="271">
        <v>-19937.48</v>
      </c>
    </row>
    <row r="49" spans="1:9" s="271" customFormat="1" x14ac:dyDescent="0.25">
      <c r="A49" s="273" t="s">
        <v>678</v>
      </c>
      <c r="B49" s="276">
        <v>45322</v>
      </c>
      <c r="C49" s="271" t="s">
        <v>679</v>
      </c>
      <c r="F49" s="271">
        <v>1757335.98</v>
      </c>
      <c r="G49" s="271">
        <v>506.44</v>
      </c>
      <c r="I49" s="271">
        <v>-19431.04</v>
      </c>
    </row>
    <row r="50" spans="1:9" s="271" customFormat="1" x14ac:dyDescent="0.25">
      <c r="A50" s="273" t="s">
        <v>680</v>
      </c>
      <c r="B50" s="276">
        <v>45322</v>
      </c>
      <c r="C50" s="271" t="s">
        <v>853</v>
      </c>
      <c r="F50" s="271">
        <v>726274</v>
      </c>
      <c r="G50" s="271">
        <v>209.3</v>
      </c>
      <c r="I50" s="271">
        <v>-19221.740000000002</v>
      </c>
    </row>
    <row r="51" spans="1:9" s="271" customFormat="1" x14ac:dyDescent="0.25">
      <c r="A51" s="273" t="s">
        <v>680</v>
      </c>
      <c r="B51" s="276">
        <v>45322</v>
      </c>
      <c r="C51" s="271" t="s">
        <v>854</v>
      </c>
      <c r="F51" s="271">
        <v>1815684.52</v>
      </c>
      <c r="G51" s="271">
        <v>523.25</v>
      </c>
      <c r="I51" s="271">
        <v>-18698.490000000002</v>
      </c>
    </row>
    <row r="52" spans="1:9" s="271" customFormat="1" x14ac:dyDescent="0.25">
      <c r="A52" s="273" t="s">
        <v>855</v>
      </c>
      <c r="B52" s="276">
        <v>45322</v>
      </c>
      <c r="C52" s="271" t="s">
        <v>856</v>
      </c>
      <c r="G52" s="271">
        <v>932.72</v>
      </c>
      <c r="I52" s="271">
        <v>-17765.77</v>
      </c>
    </row>
    <row r="53" spans="1:9" s="271" customFormat="1" x14ac:dyDescent="0.25">
      <c r="A53" s="273" t="s">
        <v>857</v>
      </c>
      <c r="B53" s="276">
        <v>45322</v>
      </c>
      <c r="C53" s="271" t="s">
        <v>858</v>
      </c>
      <c r="G53" s="271">
        <v>57.17</v>
      </c>
      <c r="I53" s="271">
        <v>-17708.599999999999</v>
      </c>
    </row>
    <row r="54" spans="1:9" s="271" customFormat="1" x14ac:dyDescent="0.25">
      <c r="A54" s="273" t="s">
        <v>689</v>
      </c>
      <c r="B54" s="276">
        <v>45343</v>
      </c>
      <c r="C54" s="271" t="s">
        <v>690</v>
      </c>
      <c r="F54" s="271">
        <v>1267686</v>
      </c>
      <c r="G54" s="271">
        <v>351.16</v>
      </c>
      <c r="I54" s="271">
        <v>-17357.439999999999</v>
      </c>
    </row>
    <row r="55" spans="1:9" s="271" customFormat="1" x14ac:dyDescent="0.25">
      <c r="A55" s="273" t="s">
        <v>691</v>
      </c>
      <c r="B55" s="276">
        <v>45343</v>
      </c>
      <c r="C55" s="271" t="s">
        <v>692</v>
      </c>
      <c r="F55" s="271">
        <v>1227294</v>
      </c>
      <c r="G55" s="271">
        <v>339.97</v>
      </c>
      <c r="I55" s="271">
        <v>-17017.47</v>
      </c>
    </row>
    <row r="56" spans="1:9" s="271" customFormat="1" x14ac:dyDescent="0.25">
      <c r="A56" s="273" t="s">
        <v>693</v>
      </c>
      <c r="B56" s="276">
        <v>45343</v>
      </c>
      <c r="C56" s="271" t="s">
        <v>694</v>
      </c>
      <c r="F56" s="271">
        <v>1942109</v>
      </c>
      <c r="G56" s="271">
        <v>537.98</v>
      </c>
      <c r="I56" s="271">
        <v>-16479.490000000002</v>
      </c>
    </row>
    <row r="57" spans="1:9" s="271" customFormat="1" x14ac:dyDescent="0.25">
      <c r="A57" s="273" t="s">
        <v>695</v>
      </c>
      <c r="B57" s="276">
        <v>45343</v>
      </c>
      <c r="C57" s="271" t="s">
        <v>696</v>
      </c>
      <c r="F57" s="271">
        <v>1622359</v>
      </c>
      <c r="G57" s="271">
        <v>449.4</v>
      </c>
      <c r="I57" s="271">
        <v>-16030.09</v>
      </c>
    </row>
    <row r="58" spans="1:9" s="271" customFormat="1" x14ac:dyDescent="0.25">
      <c r="A58" s="273" t="s">
        <v>697</v>
      </c>
      <c r="B58" s="276">
        <v>45343</v>
      </c>
      <c r="C58" s="271" t="s">
        <v>698</v>
      </c>
      <c r="F58" s="271">
        <v>1798650</v>
      </c>
      <c r="G58" s="271">
        <v>498.24</v>
      </c>
      <c r="I58" s="271">
        <v>-15531.85</v>
      </c>
    </row>
    <row r="59" spans="1:9" s="271" customFormat="1" x14ac:dyDescent="0.25">
      <c r="A59" s="273" t="s">
        <v>699</v>
      </c>
      <c r="B59" s="276">
        <v>45343</v>
      </c>
      <c r="C59" s="271" t="s">
        <v>700</v>
      </c>
      <c r="F59" s="271">
        <v>1873434</v>
      </c>
      <c r="G59" s="271">
        <v>518.95000000000005</v>
      </c>
      <c r="I59" s="271">
        <v>-15012.9</v>
      </c>
    </row>
    <row r="60" spans="1:9" s="271" customFormat="1" x14ac:dyDescent="0.25">
      <c r="A60" s="273" t="s">
        <v>859</v>
      </c>
      <c r="B60" s="276">
        <v>45343</v>
      </c>
      <c r="C60" s="271" t="s">
        <v>860</v>
      </c>
      <c r="F60" s="271">
        <v>140502</v>
      </c>
      <c r="G60" s="271">
        <v>38.92</v>
      </c>
      <c r="I60" s="271">
        <v>-14973.98</v>
      </c>
    </row>
    <row r="61" spans="1:9" s="271" customFormat="1" x14ac:dyDescent="0.25">
      <c r="A61" s="273" t="s">
        <v>861</v>
      </c>
      <c r="B61" s="276">
        <v>45343</v>
      </c>
      <c r="C61" s="271" t="s">
        <v>862</v>
      </c>
      <c r="H61" s="271">
        <v>351.16</v>
      </c>
      <c r="I61" s="271">
        <v>-15325.14</v>
      </c>
    </row>
    <row r="62" spans="1:9" s="271" customFormat="1" x14ac:dyDescent="0.25">
      <c r="A62" s="273" t="s">
        <v>863</v>
      </c>
      <c r="B62" s="276">
        <v>45345</v>
      </c>
      <c r="C62" s="271" t="s">
        <v>864</v>
      </c>
      <c r="H62" s="271">
        <v>2297.5300000000002</v>
      </c>
      <c r="I62" s="271">
        <v>-17622.669999999998</v>
      </c>
    </row>
    <row r="63" spans="1:9" s="271" customFormat="1" x14ac:dyDescent="0.25">
      <c r="A63" s="273" t="s">
        <v>865</v>
      </c>
      <c r="B63" s="276">
        <v>45345</v>
      </c>
      <c r="C63" s="271" t="s">
        <v>866</v>
      </c>
      <c r="H63" s="271">
        <v>187.93</v>
      </c>
      <c r="I63" s="271">
        <v>-17810.599999999999</v>
      </c>
    </row>
    <row r="64" spans="1:9" s="271" customFormat="1" x14ac:dyDescent="0.25">
      <c r="A64" s="273" t="s">
        <v>867</v>
      </c>
      <c r="B64" s="276">
        <v>45351</v>
      </c>
      <c r="C64" s="271" t="s">
        <v>868</v>
      </c>
      <c r="G64" s="271">
        <v>221.3</v>
      </c>
      <c r="I64" s="271">
        <v>-17589.3</v>
      </c>
    </row>
    <row r="65" spans="1:9" s="271" customFormat="1" x14ac:dyDescent="0.25">
      <c r="A65" s="273" t="s">
        <v>701</v>
      </c>
      <c r="B65" s="276">
        <v>45365</v>
      </c>
      <c r="C65" s="271" t="s">
        <v>702</v>
      </c>
      <c r="F65" s="271">
        <v>1846100</v>
      </c>
      <c r="G65" s="271">
        <v>503.02</v>
      </c>
      <c r="I65" s="271">
        <v>-17086.28</v>
      </c>
    </row>
    <row r="66" spans="1:9" s="271" customFormat="1" x14ac:dyDescent="0.25">
      <c r="A66" s="273" t="s">
        <v>869</v>
      </c>
      <c r="B66" s="276">
        <v>45365</v>
      </c>
      <c r="C66" s="271" t="s">
        <v>870</v>
      </c>
      <c r="E66" s="271" t="s">
        <v>871</v>
      </c>
      <c r="G66" s="271">
        <v>211.28</v>
      </c>
      <c r="I66" s="271">
        <v>-16875</v>
      </c>
    </row>
    <row r="67" spans="1:9" s="271" customFormat="1" x14ac:dyDescent="0.25">
      <c r="A67" s="273" t="s">
        <v>703</v>
      </c>
      <c r="B67" s="276">
        <v>45369</v>
      </c>
      <c r="C67" s="271" t="s">
        <v>704</v>
      </c>
      <c r="F67" s="271">
        <v>1828500</v>
      </c>
      <c r="G67" s="271">
        <v>490.21</v>
      </c>
      <c r="I67" s="271">
        <v>-16384.79</v>
      </c>
    </row>
    <row r="68" spans="1:9" s="271" customFormat="1" x14ac:dyDescent="0.25">
      <c r="A68" s="273" t="s">
        <v>872</v>
      </c>
      <c r="B68" s="276">
        <v>45369</v>
      </c>
      <c r="C68" s="271" t="s">
        <v>873</v>
      </c>
      <c r="F68" s="271">
        <v>137150</v>
      </c>
      <c r="G68" s="271">
        <v>36.770000000000003</v>
      </c>
      <c r="I68" s="271">
        <v>-16348.02</v>
      </c>
    </row>
    <row r="69" spans="1:9" s="271" customFormat="1" x14ac:dyDescent="0.25">
      <c r="A69" s="273" t="s">
        <v>874</v>
      </c>
      <c r="B69" s="276">
        <v>45369</v>
      </c>
      <c r="C69" s="271" t="s">
        <v>875</v>
      </c>
      <c r="F69" s="271">
        <v>138450</v>
      </c>
      <c r="G69" s="271">
        <v>37.119999999999997</v>
      </c>
      <c r="I69" s="271">
        <v>-16310.9</v>
      </c>
    </row>
    <row r="70" spans="1:9" s="271" customFormat="1" x14ac:dyDescent="0.25">
      <c r="A70" s="273" t="s">
        <v>876</v>
      </c>
      <c r="B70" s="276">
        <v>45390</v>
      </c>
      <c r="C70" s="271" t="s">
        <v>877</v>
      </c>
      <c r="F70" s="271">
        <v>138345</v>
      </c>
      <c r="G70" s="271">
        <v>35.75</v>
      </c>
      <c r="I70" s="271">
        <v>-16275.15</v>
      </c>
    </row>
    <row r="71" spans="1:9" s="271" customFormat="1" x14ac:dyDescent="0.25">
      <c r="A71" s="273" t="s">
        <v>705</v>
      </c>
      <c r="B71" s="276">
        <v>45390</v>
      </c>
      <c r="C71" s="271" t="s">
        <v>706</v>
      </c>
      <c r="F71" s="271">
        <v>634264</v>
      </c>
      <c r="G71" s="271">
        <v>163.9</v>
      </c>
      <c r="I71" s="271">
        <v>-16111.25</v>
      </c>
    </row>
    <row r="72" spans="1:9" s="271" customFormat="1" x14ac:dyDescent="0.25">
      <c r="A72" s="273" t="s">
        <v>707</v>
      </c>
      <c r="B72" s="276">
        <v>45390</v>
      </c>
      <c r="C72" s="271" t="s">
        <v>708</v>
      </c>
      <c r="F72" s="271">
        <v>442046</v>
      </c>
      <c r="G72" s="271">
        <v>114.22</v>
      </c>
      <c r="I72" s="271">
        <v>-15997.03</v>
      </c>
    </row>
    <row r="73" spans="1:9" s="271" customFormat="1" x14ac:dyDescent="0.25">
      <c r="A73" s="273" t="s">
        <v>709</v>
      </c>
      <c r="B73" s="276">
        <v>45390</v>
      </c>
      <c r="C73" s="271" t="s">
        <v>710</v>
      </c>
      <c r="E73" s="271" t="s">
        <v>711</v>
      </c>
      <c r="F73" s="271">
        <v>1844491.2</v>
      </c>
      <c r="G73" s="271">
        <v>476.61</v>
      </c>
      <c r="I73" s="271">
        <v>-15520.42</v>
      </c>
    </row>
    <row r="74" spans="1:9" s="271" customFormat="1" x14ac:dyDescent="0.25">
      <c r="A74" s="273" t="s">
        <v>721</v>
      </c>
      <c r="B74" s="276">
        <v>45455</v>
      </c>
      <c r="C74" s="271" t="s">
        <v>722</v>
      </c>
      <c r="E74" s="271" t="s">
        <v>723</v>
      </c>
      <c r="F74" s="271">
        <v>1970029</v>
      </c>
      <c r="G74" s="271">
        <v>450.81</v>
      </c>
      <c r="I74" s="271">
        <v>-15069.61</v>
      </c>
    </row>
    <row r="75" spans="1:9" s="271" customFormat="1" x14ac:dyDescent="0.25">
      <c r="A75" s="273" t="s">
        <v>878</v>
      </c>
      <c r="B75" s="276">
        <v>45455</v>
      </c>
      <c r="C75" s="271" t="s">
        <v>879</v>
      </c>
      <c r="E75" s="271" t="s">
        <v>723</v>
      </c>
      <c r="F75" s="271">
        <v>147745</v>
      </c>
      <c r="G75" s="271">
        <v>33.81</v>
      </c>
      <c r="I75" s="271">
        <v>-15035.8</v>
      </c>
    </row>
    <row r="76" spans="1:9" s="271" customFormat="1" x14ac:dyDescent="0.25">
      <c r="A76" s="273" t="s">
        <v>724</v>
      </c>
      <c r="B76" s="276">
        <v>45455</v>
      </c>
      <c r="C76" s="271" t="s">
        <v>725</v>
      </c>
      <c r="E76" s="271" t="s">
        <v>726</v>
      </c>
      <c r="F76" s="271">
        <v>2027610</v>
      </c>
      <c r="G76" s="271">
        <v>463.98</v>
      </c>
      <c r="I76" s="271">
        <v>-14571.82</v>
      </c>
    </row>
    <row r="77" spans="1:9" s="271" customFormat="1" x14ac:dyDescent="0.25">
      <c r="A77" s="273" t="s">
        <v>880</v>
      </c>
      <c r="B77" s="276">
        <v>45455</v>
      </c>
      <c r="C77" s="271" t="s">
        <v>881</v>
      </c>
      <c r="E77" s="271" t="s">
        <v>726</v>
      </c>
      <c r="F77" s="271">
        <v>152086</v>
      </c>
      <c r="G77" s="271">
        <v>34.799999999999997</v>
      </c>
      <c r="I77" s="271">
        <v>-14537.02</v>
      </c>
    </row>
    <row r="78" spans="1:9" s="271" customFormat="1" x14ac:dyDescent="0.25">
      <c r="A78" s="273" t="s">
        <v>718</v>
      </c>
      <c r="B78" s="276">
        <v>45455</v>
      </c>
      <c r="C78" s="271" t="s">
        <v>719</v>
      </c>
      <c r="E78" s="271" t="s">
        <v>720</v>
      </c>
      <c r="F78" s="271">
        <v>1620349</v>
      </c>
      <c r="G78" s="271">
        <v>370.79</v>
      </c>
      <c r="I78" s="271">
        <v>-14166.23</v>
      </c>
    </row>
    <row r="79" spans="1:9" s="271" customFormat="1" x14ac:dyDescent="0.25">
      <c r="A79" s="273" t="s">
        <v>882</v>
      </c>
      <c r="B79" s="276">
        <v>45455</v>
      </c>
      <c r="C79" s="271" t="s">
        <v>883</v>
      </c>
      <c r="F79" s="271">
        <v>121515</v>
      </c>
      <c r="G79" s="271">
        <v>27.81</v>
      </c>
      <c r="I79" s="271">
        <v>-14138.42</v>
      </c>
    </row>
    <row r="80" spans="1:9" s="271" customFormat="1" x14ac:dyDescent="0.25">
      <c r="A80" s="273" t="s">
        <v>727</v>
      </c>
      <c r="B80" s="276">
        <v>45455</v>
      </c>
      <c r="C80" s="271" t="s">
        <v>728</v>
      </c>
      <c r="E80" s="271" t="s">
        <v>729</v>
      </c>
      <c r="F80" s="271">
        <v>2037466</v>
      </c>
      <c r="G80" s="271">
        <v>466.24</v>
      </c>
      <c r="I80" s="271">
        <v>-13672.18</v>
      </c>
    </row>
    <row r="81" spans="1:9" s="271" customFormat="1" x14ac:dyDescent="0.25">
      <c r="A81" s="273" t="s">
        <v>732</v>
      </c>
      <c r="B81" s="276">
        <v>45496</v>
      </c>
      <c r="C81" s="271" t="s">
        <v>733</v>
      </c>
      <c r="E81" s="271" t="s">
        <v>734</v>
      </c>
      <c r="F81" s="271">
        <v>1453418</v>
      </c>
      <c r="G81" s="271">
        <v>297.83</v>
      </c>
      <c r="I81" s="271">
        <v>-13374.35</v>
      </c>
    </row>
    <row r="82" spans="1:9" s="271" customFormat="1" x14ac:dyDescent="0.25">
      <c r="A82" s="273" t="s">
        <v>884</v>
      </c>
      <c r="B82" s="276">
        <v>45496</v>
      </c>
      <c r="C82" s="271" t="s">
        <v>885</v>
      </c>
      <c r="E82" s="271" t="s">
        <v>737</v>
      </c>
      <c r="F82" s="271">
        <v>160491</v>
      </c>
      <c r="G82" s="271">
        <v>32.75</v>
      </c>
      <c r="I82" s="271">
        <v>-13341.6</v>
      </c>
    </row>
    <row r="83" spans="1:9" s="271" customFormat="1" x14ac:dyDescent="0.25">
      <c r="A83" s="273" t="s">
        <v>730</v>
      </c>
      <c r="B83" s="276">
        <v>45496</v>
      </c>
      <c r="C83" s="271" t="s">
        <v>731</v>
      </c>
      <c r="F83" s="271">
        <v>681343</v>
      </c>
      <c r="G83" s="271">
        <v>139.05000000000001</v>
      </c>
      <c r="I83" s="271">
        <v>-13202.55</v>
      </c>
    </row>
    <row r="84" spans="1:9" s="271" customFormat="1" x14ac:dyDescent="0.25">
      <c r="A84" s="273" t="s">
        <v>735</v>
      </c>
      <c r="B84" s="276">
        <v>45496</v>
      </c>
      <c r="C84" s="271" t="s">
        <v>736</v>
      </c>
      <c r="E84" s="271" t="s">
        <v>737</v>
      </c>
      <c r="F84" s="271">
        <v>2139886</v>
      </c>
      <c r="G84" s="271">
        <v>436.71</v>
      </c>
      <c r="I84" s="271">
        <v>-12765.84</v>
      </c>
    </row>
    <row r="85" spans="1:9" s="271" customFormat="1" x14ac:dyDescent="0.25">
      <c r="A85" s="273" t="s">
        <v>886</v>
      </c>
      <c r="B85" s="276">
        <v>45496</v>
      </c>
      <c r="C85" s="271" t="s">
        <v>887</v>
      </c>
      <c r="G85" s="271">
        <v>57.87</v>
      </c>
      <c r="I85" s="271">
        <v>-12707.97</v>
      </c>
    </row>
    <row r="86" spans="1:9" s="271" customFormat="1" x14ac:dyDescent="0.25">
      <c r="A86" s="273" t="s">
        <v>888</v>
      </c>
      <c r="B86" s="276">
        <v>45496</v>
      </c>
      <c r="C86" s="271" t="s">
        <v>889</v>
      </c>
      <c r="G86" s="271">
        <v>11.22</v>
      </c>
      <c r="I86" s="271">
        <v>-12696.75</v>
      </c>
    </row>
    <row r="87" spans="1:9" s="271" customFormat="1" x14ac:dyDescent="0.25">
      <c r="A87" s="273" t="s">
        <v>890</v>
      </c>
      <c r="B87" s="276">
        <v>45496</v>
      </c>
      <c r="C87" s="271" t="s">
        <v>891</v>
      </c>
      <c r="H87" s="271">
        <v>84.95</v>
      </c>
      <c r="I87" s="271">
        <v>-12781.7</v>
      </c>
    </row>
    <row r="88" spans="1:9" s="271" customFormat="1" ht="13.5" customHeight="1" x14ac:dyDescent="0.25">
      <c r="A88" s="273" t="s">
        <v>892</v>
      </c>
      <c r="B88" s="276">
        <v>45496</v>
      </c>
      <c r="C88" s="271" t="s">
        <v>893</v>
      </c>
      <c r="G88" s="271">
        <v>234.51</v>
      </c>
      <c r="I88" s="271">
        <v>-12547.19</v>
      </c>
    </row>
    <row r="89" spans="1:9" s="271" customFormat="1" x14ac:dyDescent="0.25">
      <c r="A89" s="273" t="s">
        <v>738</v>
      </c>
      <c r="B89" s="276">
        <v>45499</v>
      </c>
      <c r="C89" s="271" t="s">
        <v>739</v>
      </c>
      <c r="F89" s="271">
        <v>2202292</v>
      </c>
      <c r="G89" s="271">
        <v>438.7</v>
      </c>
      <c r="I89" s="271">
        <v>-11027.33</v>
      </c>
    </row>
    <row r="90" spans="1:9" s="271" customFormat="1" x14ac:dyDescent="0.25">
      <c r="A90" s="273" t="s">
        <v>894</v>
      </c>
      <c r="B90" s="276">
        <v>45500</v>
      </c>
      <c r="C90" s="271" t="s">
        <v>895</v>
      </c>
      <c r="E90" s="271" t="s">
        <v>896</v>
      </c>
      <c r="F90" s="271">
        <v>51104</v>
      </c>
      <c r="G90" s="271">
        <v>10.18</v>
      </c>
      <c r="I90" s="271">
        <v>-11017.15</v>
      </c>
    </row>
    <row r="91" spans="1:9" s="271" customFormat="1" x14ac:dyDescent="0.25">
      <c r="A91" s="273" t="s">
        <v>897</v>
      </c>
      <c r="B91" s="276">
        <v>45570</v>
      </c>
      <c r="C91" s="271" t="s">
        <v>898</v>
      </c>
      <c r="H91" s="271">
        <v>1421.83</v>
      </c>
      <c r="I91" s="271">
        <v>-12438.98</v>
      </c>
    </row>
    <row r="92" spans="1:9" s="271" customFormat="1" x14ac:dyDescent="0.25">
      <c r="A92" s="273" t="s">
        <v>899</v>
      </c>
      <c r="B92" s="276">
        <v>45570</v>
      </c>
      <c r="C92" s="271" t="s">
        <v>900</v>
      </c>
      <c r="H92" s="271">
        <v>1421.83</v>
      </c>
      <c r="I92" s="271">
        <v>-13860.81</v>
      </c>
    </row>
    <row r="93" spans="1:9" s="271" customFormat="1" x14ac:dyDescent="0.25">
      <c r="A93" s="273" t="s">
        <v>746</v>
      </c>
      <c r="B93" s="276" t="s">
        <v>747</v>
      </c>
      <c r="C93" s="271" t="s">
        <v>748</v>
      </c>
      <c r="F93" s="291">
        <v>2254145</v>
      </c>
      <c r="G93" s="271">
        <v>484.76</v>
      </c>
    </row>
    <row r="94" spans="1:9" s="271" customFormat="1" x14ac:dyDescent="0.25">
      <c r="A94" s="273" t="s">
        <v>901</v>
      </c>
      <c r="B94" s="276">
        <v>45593</v>
      </c>
      <c r="C94" s="271" t="s">
        <v>902</v>
      </c>
      <c r="H94" s="271">
        <v>174.7</v>
      </c>
      <c r="I94" s="271">
        <v>-14035.51</v>
      </c>
    </row>
    <row r="95" spans="1:9" s="271" customFormat="1" x14ac:dyDescent="0.25">
      <c r="A95" s="273" t="s">
        <v>755</v>
      </c>
      <c r="B95" s="276">
        <v>45601</v>
      </c>
      <c r="C95" s="271" t="s">
        <v>756</v>
      </c>
      <c r="E95" s="271" t="s">
        <v>754</v>
      </c>
      <c r="F95" s="271">
        <v>5810779</v>
      </c>
      <c r="G95" s="271">
        <v>1437.6</v>
      </c>
      <c r="I95" s="271">
        <v>-12597.91</v>
      </c>
    </row>
    <row r="96" spans="1:9" s="271" customFormat="1" x14ac:dyDescent="0.25">
      <c r="A96" s="273" t="s">
        <v>757</v>
      </c>
      <c r="B96" s="276">
        <v>45601</v>
      </c>
      <c r="C96" s="271" t="s">
        <v>758</v>
      </c>
      <c r="E96" s="271" t="s">
        <v>754</v>
      </c>
      <c r="F96" s="271">
        <v>10060884</v>
      </c>
      <c r="G96" s="271">
        <v>2297.5300000000002</v>
      </c>
      <c r="I96" s="271">
        <v>-10300.379999999999</v>
      </c>
    </row>
    <row r="97" spans="1:9" s="271" customFormat="1" x14ac:dyDescent="0.25">
      <c r="A97" s="273" t="s">
        <v>749</v>
      </c>
      <c r="B97" s="276">
        <v>45613</v>
      </c>
      <c r="C97" s="271" t="s">
        <v>750</v>
      </c>
      <c r="E97" s="271" t="s">
        <v>751</v>
      </c>
      <c r="F97" s="271">
        <v>3345718</v>
      </c>
      <c r="G97" s="271">
        <v>793.2</v>
      </c>
      <c r="I97" s="271">
        <v>-9507.18</v>
      </c>
    </row>
    <row r="98" spans="1:9" s="271" customFormat="1" x14ac:dyDescent="0.25">
      <c r="A98" s="273" t="s">
        <v>752</v>
      </c>
      <c r="B98" s="276">
        <v>45613</v>
      </c>
      <c r="C98" s="271" t="s">
        <v>753</v>
      </c>
      <c r="E98" s="271" t="s">
        <v>754</v>
      </c>
      <c r="F98" s="271">
        <v>4568620</v>
      </c>
      <c r="G98" s="271">
        <v>1147.03</v>
      </c>
      <c r="I98" s="271">
        <v>-8360.15</v>
      </c>
    </row>
    <row r="99" spans="1:9" s="271" customFormat="1" x14ac:dyDescent="0.25">
      <c r="A99" s="273" t="s">
        <v>646</v>
      </c>
      <c r="B99" s="276">
        <v>45632</v>
      </c>
      <c r="C99" s="271" t="s">
        <v>903</v>
      </c>
      <c r="F99" s="271">
        <v>12711205</v>
      </c>
      <c r="G99" s="271">
        <v>2824.71</v>
      </c>
      <c r="I99" s="271">
        <v>-5535.4400000000014</v>
      </c>
    </row>
    <row r="100" spans="1:9" s="271" customFormat="1" x14ac:dyDescent="0.25">
      <c r="A100" s="273" t="s">
        <v>904</v>
      </c>
      <c r="B100" s="276">
        <v>45632</v>
      </c>
      <c r="C100" s="271" t="s">
        <v>905</v>
      </c>
      <c r="G100" s="271">
        <v>18.95</v>
      </c>
      <c r="I100" s="271">
        <v>-5516.49</v>
      </c>
    </row>
    <row r="101" spans="1:9" s="271" customFormat="1" x14ac:dyDescent="0.25">
      <c r="A101" s="273" t="s">
        <v>650</v>
      </c>
      <c r="B101" s="276">
        <v>45670</v>
      </c>
      <c r="C101" s="271" t="s">
        <v>651</v>
      </c>
      <c r="E101" s="271" t="s">
        <v>906</v>
      </c>
      <c r="F101" s="271">
        <v>1063134</v>
      </c>
      <c r="G101" s="271">
        <v>228.63</v>
      </c>
      <c r="I101" s="271">
        <v>-5287.86</v>
      </c>
    </row>
    <row r="102" spans="1:9" s="271" customFormat="1" x14ac:dyDescent="0.25">
      <c r="A102" s="273" t="s">
        <v>650</v>
      </c>
      <c r="B102" s="276">
        <v>45670</v>
      </c>
      <c r="C102" s="271" t="s">
        <v>651</v>
      </c>
      <c r="H102" s="271">
        <v>53.91</v>
      </c>
      <c r="I102" s="271">
        <v>-5341.77</v>
      </c>
    </row>
    <row r="103" spans="1:9" s="271" customFormat="1" x14ac:dyDescent="0.25">
      <c r="A103" s="273" t="s">
        <v>652</v>
      </c>
      <c r="B103" s="276">
        <v>45670</v>
      </c>
      <c r="C103" s="271" t="s">
        <v>760</v>
      </c>
      <c r="F103" s="271">
        <v>3937009</v>
      </c>
      <c r="G103" s="271">
        <v>846.67</v>
      </c>
      <c r="I103" s="271">
        <v>-4495.1000000000004</v>
      </c>
    </row>
    <row r="104" spans="1:9" s="271" customFormat="1" x14ac:dyDescent="0.25">
      <c r="A104" s="273" t="s">
        <v>652</v>
      </c>
      <c r="B104" s="276">
        <v>45670</v>
      </c>
      <c r="C104" s="271" t="s">
        <v>760</v>
      </c>
      <c r="G104" s="271">
        <v>830</v>
      </c>
      <c r="I104" s="271">
        <v>-3665.1</v>
      </c>
    </row>
    <row r="105" spans="1:9" s="271" customFormat="1" x14ac:dyDescent="0.25">
      <c r="A105" s="273" t="s">
        <v>654</v>
      </c>
      <c r="B105" s="276">
        <v>45670</v>
      </c>
      <c r="C105" s="271" t="s">
        <v>761</v>
      </c>
      <c r="F105" s="271">
        <v>2481510</v>
      </c>
      <c r="G105" s="271">
        <v>533.66</v>
      </c>
      <c r="I105" s="271">
        <v>-3131.44</v>
      </c>
    </row>
    <row r="106" spans="1:9" s="271" customFormat="1" x14ac:dyDescent="0.25">
      <c r="A106" s="273" t="s">
        <v>654</v>
      </c>
      <c r="B106" s="276">
        <v>45670</v>
      </c>
      <c r="C106" s="271" t="s">
        <v>907</v>
      </c>
      <c r="G106" s="271">
        <v>57.89</v>
      </c>
      <c r="I106" s="271">
        <v>-3073.55</v>
      </c>
    </row>
    <row r="107" spans="1:9" s="271" customFormat="1" x14ac:dyDescent="0.25">
      <c r="A107" s="273" t="s">
        <v>908</v>
      </c>
      <c r="B107" s="276">
        <v>45670</v>
      </c>
      <c r="C107" s="271" t="s">
        <v>909</v>
      </c>
      <c r="F107" s="271">
        <v>186132</v>
      </c>
      <c r="G107" s="271">
        <v>40.03</v>
      </c>
      <c r="I107" s="271">
        <v>-3033.52</v>
      </c>
    </row>
    <row r="108" spans="1:9" s="271" customFormat="1" x14ac:dyDescent="0.25">
      <c r="A108" s="273" t="s">
        <v>908</v>
      </c>
      <c r="B108" s="276">
        <v>45670</v>
      </c>
      <c r="C108" s="271" t="s">
        <v>909</v>
      </c>
      <c r="G108" s="271">
        <v>4.34</v>
      </c>
      <c r="I108" s="271">
        <v>-3029.18</v>
      </c>
    </row>
    <row r="109" spans="1:9" s="271" customFormat="1" x14ac:dyDescent="0.25">
      <c r="A109" s="273" t="s">
        <v>910</v>
      </c>
      <c r="B109" s="276">
        <v>45673</v>
      </c>
      <c r="C109" s="271" t="s">
        <v>911</v>
      </c>
      <c r="H109" s="271">
        <v>443.41</v>
      </c>
      <c r="I109" s="271">
        <v>-3472.59</v>
      </c>
    </row>
  </sheetData>
  <pageMargins left="0.7" right="0.7" top="0.75" bottom="0.75" header="0.3" footer="0.3"/>
  <pageSetup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79"/>
  <sheetViews>
    <sheetView topLeftCell="A266" workbookViewId="0">
      <selection activeCell="C284" sqref="C284"/>
    </sheetView>
  </sheetViews>
  <sheetFormatPr defaultRowHeight="15" x14ac:dyDescent="0.25"/>
  <cols>
    <col min="1" max="1" width="16.7109375" style="36" customWidth="1"/>
    <col min="2" max="2" width="22.7109375" style="36" customWidth="1"/>
    <col min="3" max="3" width="30.28515625" style="36" customWidth="1"/>
    <col min="4" max="4" width="32.28515625" style="36" customWidth="1"/>
    <col min="5" max="7" width="9.140625" style="36"/>
    <col min="8" max="8" width="11.85546875" style="40" customWidth="1"/>
    <col min="9" max="9" width="12.28515625" style="40" bestFit="1" customWidth="1"/>
    <col min="10" max="10" width="14.7109375" style="36" customWidth="1"/>
    <col min="11" max="11" width="16" style="40" customWidth="1"/>
    <col min="12" max="12" width="22" style="36" customWidth="1"/>
    <col min="13" max="13" width="15" style="36" customWidth="1"/>
    <col min="14" max="14" width="15.28515625" style="36" bestFit="1" customWidth="1"/>
    <col min="15" max="15" width="11.5703125" style="36" bestFit="1" customWidth="1"/>
    <col min="16" max="16" width="15.140625" style="36" customWidth="1"/>
    <col min="17" max="18" width="9.7109375" style="36" bestFit="1" customWidth="1"/>
    <col min="19" max="19" width="13.28515625" style="36" bestFit="1" customWidth="1"/>
    <col min="20" max="20" width="11.5703125" style="36" bestFit="1" customWidth="1"/>
    <col min="21" max="21" width="13.28515625" style="36" bestFit="1" customWidth="1"/>
    <col min="22" max="22" width="9.140625" style="36"/>
    <col min="23" max="24" width="11.5703125" style="36" bestFit="1" customWidth="1"/>
    <col min="25" max="16384" width="9.140625" style="36"/>
  </cols>
  <sheetData>
    <row r="1" spans="1:12" x14ac:dyDescent="0.25">
      <c r="B1" s="37"/>
      <c r="C1" s="37"/>
      <c r="D1" s="38" t="s">
        <v>31</v>
      </c>
      <c r="E1" s="38"/>
      <c r="F1" s="38"/>
      <c r="G1" s="38"/>
      <c r="H1" s="39"/>
    </row>
    <row r="2" spans="1:12" x14ac:dyDescent="0.25">
      <c r="B2" s="37"/>
      <c r="C2" s="37"/>
      <c r="D2" s="38" t="s">
        <v>32</v>
      </c>
      <c r="E2" s="38"/>
      <c r="F2" s="38"/>
      <c r="G2" s="38"/>
      <c r="H2" s="39"/>
    </row>
    <row r="3" spans="1:12" x14ac:dyDescent="0.25">
      <c r="B3" s="37"/>
      <c r="C3" s="37"/>
      <c r="D3" s="38" t="s">
        <v>33</v>
      </c>
      <c r="E3" s="38"/>
      <c r="F3" s="38"/>
      <c r="G3" s="38"/>
      <c r="H3" s="39"/>
    </row>
    <row r="4" spans="1:12" x14ac:dyDescent="0.25">
      <c r="A4" s="41" t="s">
        <v>34</v>
      </c>
      <c r="B4" s="41" t="s">
        <v>35</v>
      </c>
      <c r="C4" s="41" t="s">
        <v>36</v>
      </c>
      <c r="D4" s="42" t="s">
        <v>37</v>
      </c>
      <c r="E4" s="42" t="s">
        <v>38</v>
      </c>
      <c r="F4" s="42" t="s">
        <v>39</v>
      </c>
      <c r="G4" s="42" t="s">
        <v>40</v>
      </c>
      <c r="H4" s="43" t="s">
        <v>41</v>
      </c>
      <c r="I4" s="43" t="s">
        <v>42</v>
      </c>
      <c r="J4" s="41" t="s">
        <v>43</v>
      </c>
    </row>
    <row r="5" spans="1:12" x14ac:dyDescent="0.25">
      <c r="A5" s="44" t="s">
        <v>44</v>
      </c>
      <c r="B5" s="44" t="s">
        <v>45</v>
      </c>
      <c r="C5" s="44" t="s">
        <v>46</v>
      </c>
      <c r="D5" s="45" t="s">
        <v>47</v>
      </c>
      <c r="E5" s="45" t="s">
        <v>46</v>
      </c>
      <c r="F5" s="45" t="s">
        <v>46</v>
      </c>
      <c r="G5" s="45" t="s">
        <v>46</v>
      </c>
      <c r="H5" s="46"/>
      <c r="I5" s="46">
        <v>5329.07</v>
      </c>
      <c r="J5" s="47"/>
      <c r="K5" s="48"/>
    </row>
    <row r="6" spans="1:12" x14ac:dyDescent="0.25">
      <c r="A6" s="44" t="s">
        <v>48</v>
      </c>
      <c r="B6" s="44" t="s">
        <v>49</v>
      </c>
      <c r="C6" s="44" t="s">
        <v>50</v>
      </c>
      <c r="D6" s="45" t="s">
        <v>50</v>
      </c>
      <c r="E6" s="45" t="s">
        <v>46</v>
      </c>
      <c r="F6" s="45" t="s">
        <v>46</v>
      </c>
      <c r="G6" s="45" t="s">
        <v>46</v>
      </c>
      <c r="H6" s="46">
        <v>567.65</v>
      </c>
      <c r="I6" s="46"/>
      <c r="J6" s="47"/>
      <c r="K6" s="48"/>
    </row>
    <row r="7" spans="1:12" x14ac:dyDescent="0.25">
      <c r="A7" s="44" t="s">
        <v>48</v>
      </c>
      <c r="B7" s="44" t="s">
        <v>51</v>
      </c>
      <c r="C7" s="44" t="s">
        <v>52</v>
      </c>
      <c r="D7" s="45" t="s">
        <v>52</v>
      </c>
      <c r="E7" s="45" t="s">
        <v>46</v>
      </c>
      <c r="F7" s="45" t="s">
        <v>46</v>
      </c>
      <c r="G7" s="45" t="s">
        <v>46</v>
      </c>
      <c r="H7" s="46">
        <v>386</v>
      </c>
      <c r="I7" s="46"/>
      <c r="J7" s="47"/>
      <c r="K7" s="48"/>
    </row>
    <row r="8" spans="1:12" x14ac:dyDescent="0.25">
      <c r="A8" s="44" t="s">
        <v>48</v>
      </c>
      <c r="B8" s="44" t="s">
        <v>53</v>
      </c>
      <c r="C8" s="44" t="s">
        <v>54</v>
      </c>
      <c r="D8" s="45" t="s">
        <v>54</v>
      </c>
      <c r="E8" s="45" t="s">
        <v>46</v>
      </c>
      <c r="F8" s="45" t="s">
        <v>46</v>
      </c>
      <c r="G8" s="45" t="s">
        <v>46</v>
      </c>
      <c r="H8" s="46">
        <v>386</v>
      </c>
      <c r="I8" s="46"/>
      <c r="J8" s="47"/>
      <c r="K8" s="48"/>
    </row>
    <row r="9" spans="1:12" x14ac:dyDescent="0.25">
      <c r="A9" s="44" t="s">
        <v>48</v>
      </c>
      <c r="B9" s="44" t="s">
        <v>55</v>
      </c>
      <c r="C9" s="44" t="s">
        <v>56</v>
      </c>
      <c r="D9" s="45" t="s">
        <v>56</v>
      </c>
      <c r="E9" s="45" t="s">
        <v>46</v>
      </c>
      <c r="F9" s="45" t="s">
        <v>46</v>
      </c>
      <c r="G9" s="45" t="s">
        <v>46</v>
      </c>
      <c r="H9" s="46">
        <v>277.69</v>
      </c>
      <c r="I9" s="46"/>
      <c r="J9" s="47"/>
      <c r="K9" s="48"/>
    </row>
    <row r="10" spans="1:12" x14ac:dyDescent="0.25">
      <c r="A10" s="44" t="s">
        <v>48</v>
      </c>
      <c r="B10" s="44" t="s">
        <v>57</v>
      </c>
      <c r="C10" s="44" t="s">
        <v>58</v>
      </c>
      <c r="D10" s="45" t="s">
        <v>58</v>
      </c>
      <c r="E10" s="45" t="s">
        <v>46</v>
      </c>
      <c r="F10" s="45" t="s">
        <v>46</v>
      </c>
      <c r="G10" s="45" t="s">
        <v>46</v>
      </c>
      <c r="H10" s="46">
        <v>287.91000000000003</v>
      </c>
      <c r="I10" s="46"/>
      <c r="J10" s="47"/>
      <c r="K10" s="48"/>
    </row>
    <row r="11" spans="1:12" x14ac:dyDescent="0.25">
      <c r="A11" s="44" t="s">
        <v>48</v>
      </c>
      <c r="B11" s="44" t="s">
        <v>59</v>
      </c>
      <c r="C11" s="44" t="s">
        <v>60</v>
      </c>
      <c r="D11" s="45" t="s">
        <v>60</v>
      </c>
      <c r="E11" s="45" t="s">
        <v>46</v>
      </c>
      <c r="F11" s="45" t="s">
        <v>46</v>
      </c>
      <c r="G11" s="45" t="s">
        <v>46</v>
      </c>
      <c r="H11" s="46">
        <v>287.35000000000002</v>
      </c>
      <c r="I11" s="46"/>
      <c r="J11" s="47"/>
      <c r="K11" s="48"/>
    </row>
    <row r="12" spans="1:12" x14ac:dyDescent="0.25">
      <c r="A12" s="44" t="s">
        <v>48</v>
      </c>
      <c r="B12" s="44" t="s">
        <v>61</v>
      </c>
      <c r="C12" s="44" t="s">
        <v>62</v>
      </c>
      <c r="D12" s="45" t="s">
        <v>62</v>
      </c>
      <c r="E12" s="45" t="s">
        <v>46</v>
      </c>
      <c r="F12" s="45" t="s">
        <v>46</v>
      </c>
      <c r="G12" s="45" t="s">
        <v>46</v>
      </c>
      <c r="H12" s="46">
        <v>381.53</v>
      </c>
      <c r="I12" s="46"/>
      <c r="J12" s="47"/>
      <c r="K12" s="48"/>
    </row>
    <row r="13" spans="1:12" x14ac:dyDescent="0.25">
      <c r="A13" s="49" t="s">
        <v>63</v>
      </c>
      <c r="B13" s="49" t="s">
        <v>64</v>
      </c>
      <c r="C13" s="49" t="s">
        <v>65</v>
      </c>
      <c r="D13" s="50" t="s">
        <v>65</v>
      </c>
      <c r="E13" s="50" t="s">
        <v>46</v>
      </c>
      <c r="F13" s="50" t="s">
        <v>46</v>
      </c>
      <c r="G13" s="50" t="s">
        <v>46</v>
      </c>
      <c r="H13" s="51">
        <v>2770.37</v>
      </c>
      <c r="I13" s="51"/>
      <c r="J13" s="52"/>
      <c r="K13" s="53"/>
    </row>
    <row r="14" spans="1:12" x14ac:dyDescent="0.25">
      <c r="A14" s="54" t="s">
        <v>66</v>
      </c>
      <c r="B14" s="49" t="s">
        <v>67</v>
      </c>
      <c r="C14" s="49" t="s">
        <v>68</v>
      </c>
      <c r="D14" s="50"/>
      <c r="E14" s="50"/>
      <c r="F14" s="50"/>
      <c r="G14" s="50"/>
      <c r="H14" s="51">
        <v>53.62</v>
      </c>
      <c r="I14" s="51"/>
      <c r="J14" s="52"/>
      <c r="K14" s="53"/>
    </row>
    <row r="15" spans="1:12" ht="15.75" thickBot="1" x14ac:dyDescent="0.3">
      <c r="A15" s="55"/>
      <c r="B15" s="55"/>
      <c r="C15" s="55"/>
      <c r="D15" s="56"/>
      <c r="E15" s="56"/>
      <c r="F15" s="56"/>
      <c r="G15" s="56"/>
      <c r="H15" s="57">
        <f>SUM(H5:H14)</f>
        <v>5398.12</v>
      </c>
      <c r="I15" s="57">
        <f>SUM(I5:I14)</f>
        <v>5329.07</v>
      </c>
      <c r="J15" s="58">
        <f>H15-I15</f>
        <v>69.050000000000182</v>
      </c>
      <c r="L15" s="59" t="s">
        <v>69</v>
      </c>
    </row>
    <row r="16" spans="1:12" ht="15.75" thickTop="1" x14ac:dyDescent="0.25">
      <c r="A16" s="60"/>
      <c r="B16" s="60"/>
      <c r="C16" s="60"/>
      <c r="D16" s="61"/>
      <c r="E16" s="61"/>
      <c r="F16" s="61"/>
      <c r="G16" s="61"/>
      <c r="H16" s="62"/>
      <c r="I16" s="62"/>
      <c r="J16" s="63"/>
      <c r="K16" s="64"/>
    </row>
    <row r="17" spans="1:12" x14ac:dyDescent="0.25">
      <c r="A17" s="65" t="s">
        <v>66</v>
      </c>
      <c r="B17" s="65" t="s">
        <v>70</v>
      </c>
      <c r="C17" s="65"/>
      <c r="D17" s="66" t="s">
        <v>71</v>
      </c>
      <c r="E17" s="66"/>
      <c r="F17" s="66"/>
      <c r="G17" s="66"/>
      <c r="H17" s="67"/>
      <c r="I17" s="67"/>
      <c r="J17" s="68">
        <v>91422.2</v>
      </c>
      <c r="K17" s="69" t="s">
        <v>72</v>
      </c>
    </row>
    <row r="18" spans="1:12" x14ac:dyDescent="0.25">
      <c r="A18" s="44" t="s">
        <v>73</v>
      </c>
      <c r="B18" s="44" t="s">
        <v>74</v>
      </c>
      <c r="C18" s="44" t="s">
        <v>75</v>
      </c>
      <c r="D18" s="45" t="s">
        <v>76</v>
      </c>
      <c r="E18" s="45" t="s">
        <v>46</v>
      </c>
      <c r="F18" s="45" t="s">
        <v>46</v>
      </c>
      <c r="G18" s="45" t="s">
        <v>46</v>
      </c>
      <c r="H18" s="46"/>
      <c r="I18" s="46">
        <v>426.62</v>
      </c>
      <c r="J18" s="70">
        <v>566976.31999999995</v>
      </c>
      <c r="K18" s="48"/>
    </row>
    <row r="19" spans="1:12" x14ac:dyDescent="0.25">
      <c r="A19" s="44" t="s">
        <v>73</v>
      </c>
      <c r="B19" s="44" t="s">
        <v>77</v>
      </c>
      <c r="C19" s="44" t="s">
        <v>78</v>
      </c>
      <c r="D19" s="45" t="s">
        <v>79</v>
      </c>
      <c r="E19" s="45" t="s">
        <v>46</v>
      </c>
      <c r="F19" s="45" t="s">
        <v>46</v>
      </c>
      <c r="G19" s="45" t="s">
        <v>46</v>
      </c>
      <c r="H19" s="46"/>
      <c r="I19" s="46">
        <v>266.31</v>
      </c>
      <c r="J19" s="71">
        <v>353920</v>
      </c>
      <c r="K19" s="48"/>
    </row>
    <row r="20" spans="1:12" x14ac:dyDescent="0.25">
      <c r="A20" s="44" t="s">
        <v>80</v>
      </c>
      <c r="B20" s="44" t="s">
        <v>81</v>
      </c>
      <c r="C20" s="44" t="s">
        <v>82</v>
      </c>
      <c r="D20" s="45" t="s">
        <v>82</v>
      </c>
      <c r="E20" s="45" t="s">
        <v>46</v>
      </c>
      <c r="F20" s="45" t="s">
        <v>46</v>
      </c>
      <c r="G20" s="45" t="s">
        <v>46</v>
      </c>
      <c r="H20" s="46"/>
      <c r="I20" s="46">
        <v>286.99</v>
      </c>
      <c r="J20" s="70">
        <v>381691.2</v>
      </c>
      <c r="K20" s="48"/>
    </row>
    <row r="21" spans="1:12" x14ac:dyDescent="0.25">
      <c r="A21" s="44" t="s">
        <v>80</v>
      </c>
      <c r="B21" s="44" t="s">
        <v>83</v>
      </c>
      <c r="C21" s="44" t="s">
        <v>84</v>
      </c>
      <c r="D21" s="45" t="s">
        <v>84</v>
      </c>
      <c r="E21" s="45" t="s">
        <v>46</v>
      </c>
      <c r="F21" s="45" t="s">
        <v>46</v>
      </c>
      <c r="G21" s="45" t="s">
        <v>46</v>
      </c>
      <c r="H21" s="46"/>
      <c r="I21" s="46">
        <v>119.45</v>
      </c>
      <c r="J21" s="70">
        <v>158868.06</v>
      </c>
      <c r="K21" s="48"/>
    </row>
    <row r="22" spans="1:12" x14ac:dyDescent="0.25">
      <c r="A22" s="44" t="s">
        <v>63</v>
      </c>
      <c r="B22" s="44" t="s">
        <v>85</v>
      </c>
      <c r="C22" s="44" t="s">
        <v>86</v>
      </c>
      <c r="D22" s="45" t="s">
        <v>86</v>
      </c>
      <c r="E22" s="45" t="s">
        <v>46</v>
      </c>
      <c r="F22" s="45" t="s">
        <v>46</v>
      </c>
      <c r="G22" s="45" t="s">
        <v>46</v>
      </c>
      <c r="H22" s="46"/>
      <c r="I22" s="46">
        <v>136.03</v>
      </c>
      <c r="J22" s="70">
        <v>181458.75</v>
      </c>
      <c r="K22" s="48"/>
    </row>
    <row r="23" spans="1:12" x14ac:dyDescent="0.25">
      <c r="A23" s="44" t="s">
        <v>63</v>
      </c>
      <c r="B23" s="44" t="s">
        <v>87</v>
      </c>
      <c r="C23" s="44" t="s">
        <v>88</v>
      </c>
      <c r="D23" s="45" t="s">
        <v>88</v>
      </c>
      <c r="E23" s="45" t="s">
        <v>46</v>
      </c>
      <c r="F23" s="45" t="s">
        <v>46</v>
      </c>
      <c r="G23" s="45" t="s">
        <v>46</v>
      </c>
      <c r="H23" s="46"/>
      <c r="I23" s="46">
        <v>495.91</v>
      </c>
      <c r="J23" s="70">
        <v>661544.4</v>
      </c>
      <c r="K23" s="48"/>
    </row>
    <row r="24" spans="1:12" x14ac:dyDescent="0.25">
      <c r="A24" s="44" t="s">
        <v>89</v>
      </c>
      <c r="B24" s="44" t="s">
        <v>90</v>
      </c>
      <c r="C24" s="44" t="s">
        <v>91</v>
      </c>
      <c r="D24" s="45" t="s">
        <v>91</v>
      </c>
      <c r="E24" s="45" t="s">
        <v>46</v>
      </c>
      <c r="F24" s="45" t="s">
        <v>46</v>
      </c>
      <c r="G24" s="45" t="s">
        <v>46</v>
      </c>
      <c r="H24" s="46">
        <v>295.01</v>
      </c>
      <c r="I24" s="46"/>
      <c r="J24" s="70">
        <v>-391775.5</v>
      </c>
      <c r="K24" s="48"/>
    </row>
    <row r="25" spans="1:12" x14ac:dyDescent="0.25">
      <c r="A25" s="44" t="s">
        <v>89</v>
      </c>
      <c r="B25" s="44" t="s">
        <v>92</v>
      </c>
      <c r="C25" s="44" t="s">
        <v>93</v>
      </c>
      <c r="D25" s="45" t="s">
        <v>93</v>
      </c>
      <c r="E25" s="45" t="s">
        <v>46</v>
      </c>
      <c r="F25" s="45" t="s">
        <v>46</v>
      </c>
      <c r="G25" s="45" t="s">
        <v>46</v>
      </c>
      <c r="H25" s="46"/>
      <c r="I25" s="46">
        <v>295.01</v>
      </c>
      <c r="J25" s="70">
        <v>391775.5</v>
      </c>
      <c r="K25" s="48"/>
    </row>
    <row r="26" spans="1:12" x14ac:dyDescent="0.25">
      <c r="A26" s="44" t="s">
        <v>89</v>
      </c>
      <c r="B26" s="44" t="s">
        <v>94</v>
      </c>
      <c r="C26" s="44" t="s">
        <v>95</v>
      </c>
      <c r="D26" s="45" t="s">
        <v>95</v>
      </c>
      <c r="E26" s="45" t="s">
        <v>46</v>
      </c>
      <c r="F26" s="45" t="s">
        <v>46</v>
      </c>
      <c r="G26" s="45" t="s">
        <v>46</v>
      </c>
      <c r="H26" s="46"/>
      <c r="I26" s="46">
        <v>119.77</v>
      </c>
      <c r="J26" s="70">
        <v>159052.12</v>
      </c>
      <c r="K26" s="48"/>
    </row>
    <row r="27" spans="1:12" x14ac:dyDescent="0.25">
      <c r="A27" s="49" t="s">
        <v>96</v>
      </c>
      <c r="B27" s="49" t="s">
        <v>97</v>
      </c>
      <c r="C27" s="49" t="s">
        <v>98</v>
      </c>
      <c r="D27" s="50" t="s">
        <v>99</v>
      </c>
      <c r="E27" s="50" t="s">
        <v>46</v>
      </c>
      <c r="F27" s="50" t="s">
        <v>46</v>
      </c>
      <c r="G27" s="50" t="s">
        <v>46</v>
      </c>
      <c r="H27" s="51">
        <v>1784.16</v>
      </c>
      <c r="I27" s="51"/>
      <c r="J27" s="72">
        <v>-2554933</v>
      </c>
      <c r="K27" s="53"/>
    </row>
    <row r="28" spans="1:12" x14ac:dyDescent="0.25">
      <c r="A28" s="49" t="s">
        <v>96</v>
      </c>
      <c r="B28" s="49" t="s">
        <v>100</v>
      </c>
      <c r="C28" s="49" t="s">
        <v>101</v>
      </c>
      <c r="D28" s="50"/>
      <c r="E28" s="50"/>
      <c r="F28" s="50"/>
      <c r="G28" s="50"/>
      <c r="I28" s="51">
        <v>2.13</v>
      </c>
      <c r="J28" s="72"/>
      <c r="K28" s="53"/>
    </row>
    <row r="29" spans="1:12" ht="15.75" thickBot="1" x14ac:dyDescent="0.3">
      <c r="A29" s="55"/>
      <c r="B29" s="55"/>
      <c r="C29" s="55"/>
      <c r="D29" s="56"/>
      <c r="E29" s="56"/>
      <c r="F29" s="56"/>
      <c r="G29" s="56"/>
      <c r="H29" s="57">
        <f>SUM(H15:H28)</f>
        <v>7477.29</v>
      </c>
      <c r="I29" s="57">
        <f>SUM(I15:I28)</f>
        <v>7477.29</v>
      </c>
      <c r="J29" s="58">
        <f>I29-H29</f>
        <v>0</v>
      </c>
      <c r="K29" s="73"/>
      <c r="L29" s="74" t="s">
        <v>102</v>
      </c>
    </row>
    <row r="30" spans="1:12" ht="15.75" thickTop="1" x14ac:dyDescent="0.25">
      <c r="A30" s="75"/>
      <c r="B30" s="75"/>
      <c r="C30" s="75"/>
      <c r="D30" s="76"/>
      <c r="E30" s="76"/>
      <c r="F30" s="76"/>
      <c r="G30" s="76"/>
      <c r="H30" s="77"/>
      <c r="I30" s="77"/>
      <c r="J30" s="78"/>
      <c r="K30" s="79" t="s">
        <v>103</v>
      </c>
    </row>
    <row r="31" spans="1:12" x14ac:dyDescent="0.25">
      <c r="A31" s="44" t="s">
        <v>104</v>
      </c>
      <c r="B31" s="44" t="s">
        <v>105</v>
      </c>
      <c r="C31" s="44" t="s">
        <v>106</v>
      </c>
      <c r="D31" s="45" t="s">
        <v>107</v>
      </c>
      <c r="E31" s="45" t="s">
        <v>46</v>
      </c>
      <c r="F31" s="45" t="s">
        <v>46</v>
      </c>
      <c r="G31" s="45" t="s">
        <v>46</v>
      </c>
      <c r="H31" s="46">
        <v>66.25</v>
      </c>
      <c r="I31" s="46"/>
      <c r="J31" s="47"/>
      <c r="K31" s="48">
        <v>-89508</v>
      </c>
    </row>
    <row r="32" spans="1:12" x14ac:dyDescent="0.25">
      <c r="A32" s="44" t="s">
        <v>104</v>
      </c>
      <c r="B32" s="44" t="s">
        <v>108</v>
      </c>
      <c r="C32" s="44" t="s">
        <v>46</v>
      </c>
      <c r="D32" s="45" t="s">
        <v>109</v>
      </c>
      <c r="E32" s="45" t="s">
        <v>46</v>
      </c>
      <c r="F32" s="45" t="s">
        <v>46</v>
      </c>
      <c r="G32" s="45" t="s">
        <v>46</v>
      </c>
      <c r="H32" s="46"/>
      <c r="I32" s="46">
        <v>66.25</v>
      </c>
      <c r="J32" s="47"/>
      <c r="K32" s="48">
        <v>89508.57</v>
      </c>
    </row>
    <row r="33" spans="1:15" x14ac:dyDescent="0.25">
      <c r="A33" s="44" t="s">
        <v>110</v>
      </c>
      <c r="B33" s="44" t="s">
        <v>111</v>
      </c>
      <c r="C33" s="44" t="s">
        <v>46</v>
      </c>
      <c r="D33" s="45" t="s">
        <v>112</v>
      </c>
      <c r="E33" s="45" t="s">
        <v>46</v>
      </c>
      <c r="F33" s="45" t="s">
        <v>46</v>
      </c>
      <c r="G33" s="45" t="s">
        <v>46</v>
      </c>
      <c r="H33" s="46"/>
      <c r="I33" s="46">
        <v>486.3</v>
      </c>
      <c r="J33" s="47"/>
      <c r="K33" s="48">
        <v>-656999</v>
      </c>
    </row>
    <row r="34" spans="1:15" x14ac:dyDescent="0.25">
      <c r="A34" s="44" t="s">
        <v>113</v>
      </c>
      <c r="B34" s="44" t="s">
        <v>114</v>
      </c>
      <c r="C34" s="44" t="s">
        <v>115</v>
      </c>
      <c r="D34" s="45" t="s">
        <v>115</v>
      </c>
      <c r="E34" s="45" t="s">
        <v>46</v>
      </c>
      <c r="F34" s="45" t="s">
        <v>46</v>
      </c>
      <c r="G34" s="45" t="s">
        <v>46</v>
      </c>
      <c r="H34" s="46"/>
      <c r="I34" s="46">
        <v>289</v>
      </c>
      <c r="J34" s="47"/>
      <c r="K34" s="48">
        <v>-395357</v>
      </c>
    </row>
    <row r="35" spans="1:15" x14ac:dyDescent="0.25">
      <c r="A35" s="44" t="s">
        <v>116</v>
      </c>
      <c r="B35" s="44" t="s">
        <v>117</v>
      </c>
      <c r="C35" s="44" t="s">
        <v>118</v>
      </c>
      <c r="D35" s="45" t="s">
        <v>118</v>
      </c>
      <c r="E35" s="45" t="s">
        <v>46</v>
      </c>
      <c r="F35" s="45" t="s">
        <v>46</v>
      </c>
      <c r="G35" s="45" t="s">
        <v>46</v>
      </c>
      <c r="H35" s="46"/>
      <c r="I35" s="46">
        <v>486.4</v>
      </c>
      <c r="J35" s="47"/>
      <c r="K35" s="48">
        <v>-670252</v>
      </c>
    </row>
    <row r="36" spans="1:15" x14ac:dyDescent="0.25">
      <c r="A36" s="44" t="s">
        <v>119</v>
      </c>
      <c r="B36" s="44" t="s">
        <v>120</v>
      </c>
      <c r="C36" s="44" t="s">
        <v>121</v>
      </c>
      <c r="D36" s="45" t="s">
        <v>122</v>
      </c>
      <c r="E36" s="45" t="s">
        <v>46</v>
      </c>
      <c r="F36" s="45" t="s">
        <v>46</v>
      </c>
      <c r="G36" s="45" t="s">
        <v>46</v>
      </c>
      <c r="H36" s="46"/>
      <c r="I36" s="46">
        <v>299.24</v>
      </c>
      <c r="J36" s="47"/>
      <c r="K36" s="48">
        <v>-395894.52</v>
      </c>
    </row>
    <row r="37" spans="1:15" x14ac:dyDescent="0.25">
      <c r="A37" s="44" t="s">
        <v>123</v>
      </c>
      <c r="B37" s="44" t="s">
        <v>124</v>
      </c>
      <c r="C37" s="44" t="s">
        <v>125</v>
      </c>
      <c r="D37" s="45" t="s">
        <v>126</v>
      </c>
      <c r="E37" s="45" t="s">
        <v>46</v>
      </c>
      <c r="F37" s="45" t="s">
        <v>46</v>
      </c>
      <c r="G37" s="45" t="s">
        <v>46</v>
      </c>
      <c r="H37" s="46">
        <v>455.19</v>
      </c>
      <c r="I37" s="46"/>
      <c r="J37" s="47"/>
      <c r="K37" s="48"/>
    </row>
    <row r="38" spans="1:15" x14ac:dyDescent="0.25">
      <c r="A38" s="44" t="s">
        <v>123</v>
      </c>
      <c r="B38" s="44" t="s">
        <v>127</v>
      </c>
      <c r="C38" s="44" t="s">
        <v>128</v>
      </c>
      <c r="D38" s="45" t="s">
        <v>128</v>
      </c>
      <c r="E38" s="45" t="s">
        <v>46</v>
      </c>
      <c r="F38" s="45" t="s">
        <v>46</v>
      </c>
      <c r="G38" s="45" t="s">
        <v>46</v>
      </c>
      <c r="H38" s="46"/>
      <c r="I38" s="46">
        <v>455.19</v>
      </c>
      <c r="J38" s="47"/>
      <c r="K38" s="48"/>
      <c r="L38" s="80" t="s">
        <v>129</v>
      </c>
      <c r="M38" s="80" t="s">
        <v>130</v>
      </c>
      <c r="N38" s="80" t="s">
        <v>131</v>
      </c>
    </row>
    <row r="39" spans="1:15" x14ac:dyDescent="0.25">
      <c r="A39" s="49" t="s">
        <v>132</v>
      </c>
      <c r="B39" s="49" t="s">
        <v>133</v>
      </c>
      <c r="C39" s="49" t="s">
        <v>134</v>
      </c>
      <c r="D39" s="50" t="s">
        <v>134</v>
      </c>
      <c r="E39" s="50" t="s">
        <v>46</v>
      </c>
      <c r="F39" s="50" t="s">
        <v>46</v>
      </c>
      <c r="G39" s="50" t="s">
        <v>46</v>
      </c>
      <c r="H39" s="51">
        <v>1379.26</v>
      </c>
      <c r="I39" s="51"/>
      <c r="J39" s="52"/>
      <c r="K39" s="53">
        <v>2118552</v>
      </c>
      <c r="L39" s="80" t="s">
        <v>133</v>
      </c>
      <c r="M39" s="80" t="s">
        <v>135</v>
      </c>
    </row>
    <row r="40" spans="1:15" x14ac:dyDescent="0.25">
      <c r="A40" s="81" t="s">
        <v>132</v>
      </c>
      <c r="B40" s="49" t="s">
        <v>136</v>
      </c>
      <c r="C40" s="49" t="s">
        <v>137</v>
      </c>
      <c r="D40" s="50"/>
      <c r="E40" s="50"/>
      <c r="F40" s="50"/>
      <c r="G40" s="50"/>
      <c r="H40" s="51">
        <v>181.68</v>
      </c>
      <c r="K40" s="51"/>
    </row>
    <row r="41" spans="1:15" ht="15.75" thickBot="1" x14ac:dyDescent="0.3">
      <c r="A41" s="55"/>
      <c r="B41" s="55"/>
      <c r="C41" s="55"/>
      <c r="D41" s="56"/>
      <c r="E41" s="56"/>
      <c r="F41" s="56"/>
      <c r="G41" s="56"/>
      <c r="H41" s="57">
        <f>SUM(H30:H40)</f>
        <v>2082.38</v>
      </c>
      <c r="I41" s="57">
        <f>SUM(I30:I40)</f>
        <v>2082.3799999999997</v>
      </c>
      <c r="J41" s="58">
        <f>I41-H41</f>
        <v>0</v>
      </c>
      <c r="K41" s="82">
        <f>SUM(K31:K40)</f>
        <v>50.049999999813735</v>
      </c>
      <c r="L41" s="74" t="s">
        <v>138</v>
      </c>
    </row>
    <row r="42" spans="1:15" ht="15.75" thickTop="1" x14ac:dyDescent="0.25">
      <c r="A42" s="75" t="s">
        <v>139</v>
      </c>
      <c r="B42" s="75"/>
      <c r="C42" s="75"/>
      <c r="D42" s="76"/>
      <c r="E42" s="76"/>
      <c r="F42" s="76"/>
      <c r="G42" s="76"/>
      <c r="H42" s="77"/>
      <c r="I42" s="77"/>
      <c r="J42" s="78"/>
      <c r="K42" s="79" t="s">
        <v>103</v>
      </c>
    </row>
    <row r="43" spans="1:15" x14ac:dyDescent="0.25">
      <c r="A43" s="44" t="s">
        <v>140</v>
      </c>
      <c r="B43" s="44" t="s">
        <v>141</v>
      </c>
      <c r="C43" s="44" t="s">
        <v>142</v>
      </c>
      <c r="D43" s="45" t="s">
        <v>143</v>
      </c>
      <c r="E43" s="45" t="s">
        <v>46</v>
      </c>
      <c r="F43" s="45" t="s">
        <v>46</v>
      </c>
      <c r="G43" s="45" t="s">
        <v>46</v>
      </c>
      <c r="H43" s="46"/>
      <c r="I43" s="51">
        <v>493.54</v>
      </c>
      <c r="J43" s="47"/>
      <c r="K43" s="48">
        <v>755115.6</v>
      </c>
      <c r="O43" s="83" t="s">
        <v>144</v>
      </c>
    </row>
    <row r="44" spans="1:15" x14ac:dyDescent="0.25">
      <c r="A44" s="44" t="s">
        <v>145</v>
      </c>
      <c r="B44" s="44" t="s">
        <v>146</v>
      </c>
      <c r="C44" s="44" t="s">
        <v>147</v>
      </c>
      <c r="D44" s="45" t="s">
        <v>148</v>
      </c>
      <c r="E44" s="45" t="s">
        <v>46</v>
      </c>
      <c r="F44" s="45" t="s">
        <v>46</v>
      </c>
      <c r="G44" s="45" t="s">
        <v>46</v>
      </c>
      <c r="H44" s="46"/>
      <c r="I44" s="51">
        <v>224.81</v>
      </c>
      <c r="J44" s="47"/>
      <c r="K44" s="48">
        <v>343959</v>
      </c>
    </row>
    <row r="45" spans="1:15" x14ac:dyDescent="0.25">
      <c r="A45" s="44" t="s">
        <v>149</v>
      </c>
      <c r="B45" s="44" t="s">
        <v>150</v>
      </c>
      <c r="C45" s="44" t="s">
        <v>151</v>
      </c>
      <c r="D45" s="45" t="s">
        <v>152</v>
      </c>
      <c r="E45" s="45" t="s">
        <v>46</v>
      </c>
      <c r="F45" s="45" t="s">
        <v>46</v>
      </c>
      <c r="G45" s="45" t="s">
        <v>46</v>
      </c>
      <c r="H45" s="46"/>
      <c r="I45" s="51">
        <v>1203.25</v>
      </c>
      <c r="J45" s="47"/>
      <c r="K45" s="48">
        <v>1907131.7999999998</v>
      </c>
    </row>
    <row r="46" spans="1:15" x14ac:dyDescent="0.25">
      <c r="A46" s="44" t="s">
        <v>149</v>
      </c>
      <c r="B46" s="44" t="s">
        <v>153</v>
      </c>
      <c r="C46" s="44" t="s">
        <v>154</v>
      </c>
      <c r="D46" s="45" t="s">
        <v>155</v>
      </c>
      <c r="E46" s="45" t="s">
        <v>46</v>
      </c>
      <c r="F46" s="45" t="s">
        <v>46</v>
      </c>
      <c r="G46" s="45" t="s">
        <v>46</v>
      </c>
      <c r="H46" s="46"/>
      <c r="I46" s="51">
        <v>96.77</v>
      </c>
      <c r="J46" s="47"/>
      <c r="K46" s="48">
        <v>153387</v>
      </c>
    </row>
    <row r="47" spans="1:15" x14ac:dyDescent="0.25">
      <c r="A47" s="44" t="s">
        <v>149</v>
      </c>
      <c r="B47" s="44" t="s">
        <v>156</v>
      </c>
      <c r="C47" s="44" t="s">
        <v>157</v>
      </c>
      <c r="D47" s="45" t="s">
        <v>158</v>
      </c>
      <c r="E47" s="45" t="s">
        <v>46</v>
      </c>
      <c r="F47" s="45" t="s">
        <v>46</v>
      </c>
      <c r="G47" s="45" t="s">
        <v>46</v>
      </c>
      <c r="H47" s="46"/>
      <c r="I47" s="51">
        <v>217.15</v>
      </c>
      <c r="J47" s="47"/>
      <c r="K47" s="48">
        <v>344180.39999999997</v>
      </c>
    </row>
    <row r="48" spans="1:15" x14ac:dyDescent="0.25">
      <c r="A48" s="44" t="s">
        <v>149</v>
      </c>
      <c r="B48" s="44" t="s">
        <v>159</v>
      </c>
      <c r="C48" s="44" t="s">
        <v>160</v>
      </c>
      <c r="D48" s="45" t="s">
        <v>161</v>
      </c>
      <c r="E48" s="45" t="s">
        <v>46</v>
      </c>
      <c r="F48" s="45" t="s">
        <v>46</v>
      </c>
      <c r="G48" s="45" t="s">
        <v>46</v>
      </c>
      <c r="H48" s="46"/>
      <c r="I48" s="51">
        <v>401.57</v>
      </c>
      <c r="J48" s="47"/>
      <c r="K48" s="48">
        <v>636481.19999999995</v>
      </c>
    </row>
    <row r="49" spans="1:15" x14ac:dyDescent="0.25">
      <c r="A49" s="44" t="s">
        <v>162</v>
      </c>
      <c r="B49" s="44" t="s">
        <v>163</v>
      </c>
      <c r="C49" s="44" t="s">
        <v>164</v>
      </c>
      <c r="D49" s="45" t="s">
        <v>164</v>
      </c>
      <c r="E49" s="45" t="s">
        <v>46</v>
      </c>
      <c r="F49" s="45" t="s">
        <v>46</v>
      </c>
      <c r="G49" s="45" t="s">
        <v>46</v>
      </c>
      <c r="H49" s="46"/>
      <c r="I49" s="51">
        <v>259.24</v>
      </c>
      <c r="J49" s="47"/>
      <c r="K49" s="48">
        <v>412195.2</v>
      </c>
      <c r="O49" s="83" t="s">
        <v>165</v>
      </c>
    </row>
    <row r="50" spans="1:15" x14ac:dyDescent="0.25">
      <c r="A50" s="44" t="s">
        <v>162</v>
      </c>
      <c r="B50" s="44" t="s">
        <v>166</v>
      </c>
      <c r="C50" s="44" t="s">
        <v>167</v>
      </c>
      <c r="D50" s="45" t="s">
        <v>167</v>
      </c>
      <c r="E50" s="45" t="s">
        <v>46</v>
      </c>
      <c r="F50" s="45" t="s">
        <v>46</v>
      </c>
      <c r="G50" s="45" t="s">
        <v>46</v>
      </c>
      <c r="H50" s="46"/>
      <c r="I50" s="51">
        <v>249.21</v>
      </c>
      <c r="J50" s="47"/>
      <c r="K50" s="48">
        <v>396252</v>
      </c>
      <c r="O50" s="83" t="s">
        <v>168</v>
      </c>
    </row>
    <row r="51" spans="1:15" x14ac:dyDescent="0.25">
      <c r="A51" s="44" t="s">
        <v>169</v>
      </c>
      <c r="B51" s="44" t="s">
        <v>170</v>
      </c>
      <c r="C51" s="44" t="s">
        <v>171</v>
      </c>
      <c r="D51" s="45" t="s">
        <v>172</v>
      </c>
      <c r="E51" s="45" t="s">
        <v>46</v>
      </c>
      <c r="F51" s="45" t="s">
        <v>46</v>
      </c>
      <c r="G51" s="45" t="s">
        <v>46</v>
      </c>
      <c r="H51" s="46"/>
      <c r="I51" s="51">
        <v>363.5</v>
      </c>
      <c r="J51" s="47"/>
      <c r="K51" s="48">
        <v>564148</v>
      </c>
    </row>
    <row r="52" spans="1:15" x14ac:dyDescent="0.25">
      <c r="A52" s="49" t="s">
        <v>173</v>
      </c>
      <c r="B52" s="49" t="s">
        <v>174</v>
      </c>
      <c r="C52" s="49" t="s">
        <v>175</v>
      </c>
      <c r="D52" s="50"/>
      <c r="E52" s="50"/>
      <c r="F52" s="50"/>
      <c r="G52" s="50"/>
      <c r="H52" s="51">
        <v>3646.09</v>
      </c>
      <c r="I52" s="51"/>
      <c r="J52" s="52"/>
      <c r="K52" s="53">
        <v>-5512847</v>
      </c>
    </row>
    <row r="53" spans="1:15" x14ac:dyDescent="0.25">
      <c r="A53" s="49" t="s">
        <v>173</v>
      </c>
      <c r="B53" s="49" t="s">
        <v>176</v>
      </c>
      <c r="C53" s="49" t="s">
        <v>177</v>
      </c>
      <c r="D53" s="50"/>
      <c r="E53" s="50"/>
      <c r="F53" s="50"/>
      <c r="G53" s="50"/>
      <c r="H53" s="51"/>
      <c r="I53" s="51">
        <v>137.05000000000018</v>
      </c>
      <c r="J53" s="52"/>
      <c r="K53" s="84"/>
    </row>
    <row r="54" spans="1:15" ht="15.75" thickBot="1" x14ac:dyDescent="0.3">
      <c r="A54" s="55"/>
      <c r="B54" s="55"/>
      <c r="C54" s="55"/>
      <c r="D54" s="56"/>
      <c r="E54" s="56"/>
      <c r="F54" s="56"/>
      <c r="G54" s="56"/>
      <c r="H54" s="57">
        <f>SUM(H43:H53)</f>
        <v>3646.09</v>
      </c>
      <c r="I54" s="57">
        <f>SUM(I43:I53)</f>
        <v>3646.09</v>
      </c>
      <c r="J54" s="58">
        <f>H54-I54</f>
        <v>0</v>
      </c>
      <c r="K54" s="82">
        <f>SUM(K43:K52)</f>
        <v>3.2000000001862645</v>
      </c>
      <c r="L54" s="74" t="s">
        <v>178</v>
      </c>
    </row>
    <row r="55" spans="1:15" ht="15.75" thickTop="1" x14ac:dyDescent="0.25">
      <c r="A55" s="75"/>
      <c r="B55" s="75"/>
      <c r="C55" s="75"/>
      <c r="D55" s="76"/>
      <c r="E55" s="76"/>
      <c r="F55" s="76"/>
      <c r="G55" s="76"/>
      <c r="H55" s="77"/>
      <c r="I55" s="77"/>
      <c r="J55" s="78"/>
      <c r="K55" s="79"/>
    </row>
    <row r="56" spans="1:15" x14ac:dyDescent="0.25">
      <c r="A56" s="85" t="s">
        <v>179</v>
      </c>
      <c r="B56" s="85" t="s">
        <v>180</v>
      </c>
      <c r="C56" s="85" t="s">
        <v>181</v>
      </c>
      <c r="D56" s="86" t="s">
        <v>182</v>
      </c>
      <c r="E56" s="86" t="s">
        <v>46</v>
      </c>
      <c r="F56" s="86" t="s">
        <v>46</v>
      </c>
      <c r="G56" s="86" t="s">
        <v>46</v>
      </c>
      <c r="H56" s="87"/>
      <c r="I56" s="88">
        <v>1008.48</v>
      </c>
      <c r="J56" s="89"/>
      <c r="K56" s="90"/>
    </row>
    <row r="57" spans="1:15" x14ac:dyDescent="0.25">
      <c r="A57" s="65" t="s">
        <v>183</v>
      </c>
      <c r="B57" s="65" t="s">
        <v>184</v>
      </c>
      <c r="C57" s="65" t="s">
        <v>185</v>
      </c>
      <c r="D57" s="66" t="s">
        <v>185</v>
      </c>
      <c r="E57" s="66" t="s">
        <v>46</v>
      </c>
      <c r="F57" s="66" t="s">
        <v>46</v>
      </c>
      <c r="G57" s="66" t="s">
        <v>46</v>
      </c>
      <c r="H57" s="67"/>
      <c r="I57" s="91">
        <v>349.16</v>
      </c>
      <c r="J57" s="68"/>
      <c r="K57" s="69"/>
    </row>
    <row r="58" spans="1:15" x14ac:dyDescent="0.25">
      <c r="A58" s="65" t="s">
        <v>186</v>
      </c>
      <c r="B58" s="65" t="s">
        <v>187</v>
      </c>
      <c r="C58" s="65" t="s">
        <v>188</v>
      </c>
      <c r="D58" s="66" t="s">
        <v>188</v>
      </c>
      <c r="E58" s="66" t="s">
        <v>46</v>
      </c>
      <c r="F58" s="66" t="s">
        <v>46</v>
      </c>
      <c r="G58" s="66" t="s">
        <v>46</v>
      </c>
      <c r="H58" s="67"/>
      <c r="I58" s="91">
        <v>279.68</v>
      </c>
      <c r="J58" s="68"/>
      <c r="K58" s="69"/>
    </row>
    <row r="59" spans="1:15" x14ac:dyDescent="0.25">
      <c r="A59" s="65" t="s">
        <v>189</v>
      </c>
      <c r="B59" s="65" t="s">
        <v>190</v>
      </c>
      <c r="C59" s="65" t="s">
        <v>191</v>
      </c>
      <c r="D59" s="66" t="s">
        <v>191</v>
      </c>
      <c r="E59" s="66" t="s">
        <v>46</v>
      </c>
      <c r="F59" s="66" t="s">
        <v>46</v>
      </c>
      <c r="G59" s="66" t="s">
        <v>46</v>
      </c>
      <c r="H59" s="67"/>
      <c r="I59" s="91">
        <v>266.55</v>
      </c>
      <c r="J59" s="68"/>
      <c r="K59" s="69"/>
    </row>
    <row r="60" spans="1:15" x14ac:dyDescent="0.25">
      <c r="A60" s="65" t="s">
        <v>189</v>
      </c>
      <c r="B60" s="65" t="s">
        <v>192</v>
      </c>
      <c r="C60" s="65" t="s">
        <v>193</v>
      </c>
      <c r="D60" s="66" t="s">
        <v>193</v>
      </c>
      <c r="E60" s="66" t="s">
        <v>46</v>
      </c>
      <c r="F60" s="66" t="s">
        <v>46</v>
      </c>
      <c r="G60" s="66" t="s">
        <v>46</v>
      </c>
      <c r="H60" s="67"/>
      <c r="I60" s="91">
        <v>262</v>
      </c>
      <c r="J60" s="68"/>
      <c r="K60" s="69"/>
    </row>
    <row r="61" spans="1:15" x14ac:dyDescent="0.25">
      <c r="A61" s="65" t="s">
        <v>189</v>
      </c>
      <c r="B61" s="65" t="s">
        <v>194</v>
      </c>
      <c r="C61" s="65" t="s">
        <v>195</v>
      </c>
      <c r="D61" s="66" t="s">
        <v>196</v>
      </c>
      <c r="E61" s="66" t="s">
        <v>46</v>
      </c>
      <c r="F61" s="66" t="s">
        <v>46</v>
      </c>
      <c r="G61" s="66" t="s">
        <v>46</v>
      </c>
      <c r="H61" s="67"/>
      <c r="I61" s="91">
        <v>680.74</v>
      </c>
      <c r="J61" s="68"/>
      <c r="K61" s="69"/>
    </row>
    <row r="62" spans="1:15" x14ac:dyDescent="0.25">
      <c r="A62" s="65" t="s">
        <v>197</v>
      </c>
      <c r="B62" s="65" t="s">
        <v>198</v>
      </c>
      <c r="C62" s="65" t="s">
        <v>199</v>
      </c>
      <c r="D62" s="66" t="s">
        <v>200</v>
      </c>
      <c r="E62" s="66" t="s">
        <v>46</v>
      </c>
      <c r="F62" s="66" t="s">
        <v>46</v>
      </c>
      <c r="G62" s="66" t="s">
        <v>46</v>
      </c>
      <c r="H62" s="67"/>
      <c r="I62" s="67">
        <v>276.14</v>
      </c>
      <c r="J62" s="68"/>
      <c r="K62" s="69"/>
    </row>
    <row r="63" spans="1:15" x14ac:dyDescent="0.25">
      <c r="A63" s="65" t="s">
        <v>197</v>
      </c>
      <c r="B63" s="65" t="s">
        <v>201</v>
      </c>
      <c r="C63" s="65" t="s">
        <v>202</v>
      </c>
      <c r="D63" s="66" t="s">
        <v>203</v>
      </c>
      <c r="E63" s="66" t="s">
        <v>46</v>
      </c>
      <c r="F63" s="66" t="s">
        <v>46</v>
      </c>
      <c r="G63" s="66" t="s">
        <v>46</v>
      </c>
      <c r="H63" s="67"/>
      <c r="I63" s="67">
        <v>278.76</v>
      </c>
      <c r="J63" s="68"/>
      <c r="K63" s="69"/>
    </row>
    <row r="64" spans="1:15" x14ac:dyDescent="0.25">
      <c r="A64" s="92" t="s">
        <v>204</v>
      </c>
      <c r="B64" s="92" t="s">
        <v>205</v>
      </c>
      <c r="C64" s="92" t="s">
        <v>206</v>
      </c>
      <c r="D64" s="93" t="s">
        <v>206</v>
      </c>
      <c r="E64" s="93" t="s">
        <v>46</v>
      </c>
      <c r="F64" s="93" t="s">
        <v>46</v>
      </c>
      <c r="G64" s="93" t="s">
        <v>46</v>
      </c>
      <c r="H64" s="91">
        <v>3398.3</v>
      </c>
      <c r="I64" s="91"/>
      <c r="J64" s="94">
        <v>-5181712</v>
      </c>
      <c r="K64" s="95"/>
    </row>
    <row r="65" spans="1:12" x14ac:dyDescent="0.25">
      <c r="A65" s="92" t="s">
        <v>204</v>
      </c>
      <c r="B65" s="92" t="s">
        <v>207</v>
      </c>
      <c r="C65" s="92" t="s">
        <v>208</v>
      </c>
      <c r="D65" s="93"/>
      <c r="E65" s="93"/>
      <c r="F65" s="93"/>
      <c r="G65" s="93"/>
      <c r="H65" s="91">
        <v>3.21</v>
      </c>
      <c r="I65" s="91"/>
      <c r="J65" s="94"/>
      <c r="K65" s="95"/>
    </row>
    <row r="66" spans="1:12" ht="15.75" thickBot="1" x14ac:dyDescent="0.3">
      <c r="A66" s="55"/>
      <c r="B66" s="55"/>
      <c r="C66" s="55"/>
      <c r="D66" s="56"/>
      <c r="E66" s="56"/>
      <c r="F66" s="56"/>
      <c r="G66" s="56"/>
      <c r="H66" s="57">
        <f>SUM(H56:H65)</f>
        <v>3401.51</v>
      </c>
      <c r="I66" s="57">
        <f>SUM(I56:I65)</f>
        <v>3401.5099999999993</v>
      </c>
      <c r="J66" s="58">
        <f>H66-I66</f>
        <v>0</v>
      </c>
      <c r="K66" s="82"/>
      <c r="L66" s="74" t="s">
        <v>209</v>
      </c>
    </row>
    <row r="67" spans="1:12" ht="15.75" thickTop="1" x14ac:dyDescent="0.25">
      <c r="A67" s="96"/>
      <c r="B67" s="96"/>
      <c r="C67" s="96"/>
      <c r="D67" s="97"/>
      <c r="E67" s="97"/>
      <c r="F67" s="97"/>
      <c r="G67" s="97"/>
      <c r="H67" s="98"/>
      <c r="I67" s="98"/>
      <c r="J67" s="99"/>
      <c r="K67" s="100"/>
    </row>
    <row r="68" spans="1:12" x14ac:dyDescent="0.25">
      <c r="A68" s="85" t="s">
        <v>210</v>
      </c>
      <c r="B68" s="85" t="s">
        <v>211</v>
      </c>
      <c r="C68" s="85" t="s">
        <v>212</v>
      </c>
      <c r="D68" s="86" t="s">
        <v>212</v>
      </c>
      <c r="E68" s="86" t="s">
        <v>46</v>
      </c>
      <c r="F68" s="86" t="s">
        <v>46</v>
      </c>
      <c r="G68" s="86" t="s">
        <v>46</v>
      </c>
      <c r="H68" s="87"/>
      <c r="I68" s="87">
        <v>302.17</v>
      </c>
      <c r="J68" s="101">
        <v>432103</v>
      </c>
      <c r="K68" s="90"/>
    </row>
    <row r="69" spans="1:12" x14ac:dyDescent="0.25">
      <c r="A69" s="65" t="s">
        <v>213</v>
      </c>
      <c r="B69" s="65" t="s">
        <v>214</v>
      </c>
      <c r="C69" s="65" t="s">
        <v>215</v>
      </c>
      <c r="D69" s="66" t="s">
        <v>216</v>
      </c>
      <c r="E69" s="66" t="s">
        <v>46</v>
      </c>
      <c r="F69" s="66" t="s">
        <v>46</v>
      </c>
      <c r="G69" s="66" t="s">
        <v>46</v>
      </c>
      <c r="H69" s="67"/>
      <c r="I69" s="67">
        <v>102.48</v>
      </c>
      <c r="J69" s="102">
        <v>156587</v>
      </c>
      <c r="K69" s="69"/>
    </row>
    <row r="70" spans="1:12" x14ac:dyDescent="0.25">
      <c r="A70" s="65" t="s">
        <v>217</v>
      </c>
      <c r="B70" s="65" t="s">
        <v>218</v>
      </c>
      <c r="C70" s="65" t="s">
        <v>219</v>
      </c>
      <c r="D70" s="66" t="s">
        <v>220</v>
      </c>
      <c r="E70" s="66" t="s">
        <v>46</v>
      </c>
      <c r="F70" s="66" t="s">
        <v>46</v>
      </c>
      <c r="G70" s="66" t="s">
        <v>46</v>
      </c>
      <c r="H70" s="67"/>
      <c r="I70" s="67">
        <v>292.68</v>
      </c>
      <c r="J70" s="102">
        <v>418248.29399999999</v>
      </c>
      <c r="K70" s="69"/>
    </row>
    <row r="71" spans="1:12" x14ac:dyDescent="0.25">
      <c r="A71" s="65" t="s">
        <v>204</v>
      </c>
      <c r="B71" s="65" t="s">
        <v>221</v>
      </c>
      <c r="C71" s="65" t="s">
        <v>222</v>
      </c>
      <c r="D71" s="66" t="s">
        <v>223</v>
      </c>
      <c r="E71" s="66" t="s">
        <v>46</v>
      </c>
      <c r="F71" s="66" t="s">
        <v>46</v>
      </c>
      <c r="G71" s="66" t="s">
        <v>46</v>
      </c>
      <c r="H71" s="67"/>
      <c r="I71" s="67">
        <v>368.72</v>
      </c>
      <c r="J71" s="102">
        <v>533537.84</v>
      </c>
      <c r="K71" s="69"/>
    </row>
    <row r="72" spans="1:12" x14ac:dyDescent="0.25">
      <c r="A72" s="65" t="s">
        <v>204</v>
      </c>
      <c r="B72" s="65" t="s">
        <v>224</v>
      </c>
      <c r="C72" s="65" t="s">
        <v>225</v>
      </c>
      <c r="D72" s="66" t="s">
        <v>226</v>
      </c>
      <c r="E72" s="66" t="s">
        <v>46</v>
      </c>
      <c r="F72" s="66" t="s">
        <v>46</v>
      </c>
      <c r="G72" s="66" t="s">
        <v>46</v>
      </c>
      <c r="H72" s="67"/>
      <c r="I72" s="67">
        <v>287.5</v>
      </c>
      <c r="J72" s="102">
        <v>405087.5</v>
      </c>
      <c r="K72" s="69"/>
    </row>
    <row r="73" spans="1:12" x14ac:dyDescent="0.25">
      <c r="A73" s="65" t="s">
        <v>227</v>
      </c>
      <c r="B73" s="65" t="s">
        <v>228</v>
      </c>
      <c r="C73" s="65" t="s">
        <v>229</v>
      </c>
      <c r="D73" s="66" t="s">
        <v>230</v>
      </c>
      <c r="E73" s="66" t="s">
        <v>46</v>
      </c>
      <c r="F73" s="66" t="s">
        <v>46</v>
      </c>
      <c r="G73" s="66" t="s">
        <v>46</v>
      </c>
      <c r="H73" s="67"/>
      <c r="I73" s="67">
        <v>138.27000000000001</v>
      </c>
      <c r="J73" s="102">
        <v>210173</v>
      </c>
      <c r="K73" s="69"/>
    </row>
    <row r="74" spans="1:12" x14ac:dyDescent="0.25">
      <c r="A74" s="65" t="s">
        <v>231</v>
      </c>
      <c r="B74" s="65" t="s">
        <v>232</v>
      </c>
      <c r="C74" s="65" t="s">
        <v>233</v>
      </c>
      <c r="D74" s="66" t="s">
        <v>233</v>
      </c>
      <c r="E74" s="66" t="s">
        <v>46</v>
      </c>
      <c r="F74" s="66" t="s">
        <v>46</v>
      </c>
      <c r="G74" s="66" t="s">
        <v>46</v>
      </c>
      <c r="H74" s="67"/>
      <c r="I74" s="67">
        <v>246.83</v>
      </c>
      <c r="J74" s="102">
        <v>374686</v>
      </c>
      <c r="K74" s="69"/>
    </row>
    <row r="75" spans="1:12" x14ac:dyDescent="0.25">
      <c r="A75" s="103" t="s">
        <v>234</v>
      </c>
      <c r="B75" s="104" t="s">
        <v>235</v>
      </c>
      <c r="C75" s="104" t="s">
        <v>236</v>
      </c>
      <c r="D75" s="105"/>
      <c r="E75" s="105"/>
      <c r="F75" s="105"/>
      <c r="G75" s="105"/>
      <c r="H75" s="106">
        <v>1334.1</v>
      </c>
      <c r="J75" s="107">
        <v>-2023817</v>
      </c>
      <c r="K75" s="108"/>
      <c r="L75" s="109" t="s">
        <v>237</v>
      </c>
    </row>
    <row r="76" spans="1:12" x14ac:dyDescent="0.25">
      <c r="A76" s="103" t="s">
        <v>234</v>
      </c>
      <c r="B76" s="103" t="s">
        <v>238</v>
      </c>
      <c r="C76" s="104" t="s">
        <v>239</v>
      </c>
      <c r="D76" s="105"/>
      <c r="E76" s="105"/>
      <c r="F76" s="105"/>
      <c r="G76" s="105"/>
      <c r="H76" s="106">
        <v>333.95</v>
      </c>
      <c r="J76" s="107">
        <v>-506605.63400000002</v>
      </c>
      <c r="K76" s="108"/>
      <c r="L76" s="110" t="s">
        <v>237</v>
      </c>
    </row>
    <row r="77" spans="1:12" x14ac:dyDescent="0.25">
      <c r="A77" s="111" t="s">
        <v>234</v>
      </c>
      <c r="B77" s="111" t="s">
        <v>240</v>
      </c>
      <c r="C77" s="92" t="s">
        <v>241</v>
      </c>
      <c r="D77" s="93"/>
      <c r="E77" s="93"/>
      <c r="F77" s="93"/>
      <c r="G77" s="93"/>
      <c r="H77" s="112">
        <v>70.599999999999994</v>
      </c>
      <c r="J77" s="113"/>
      <c r="K77" s="95"/>
    </row>
    <row r="78" spans="1:12" ht="15.75" thickBot="1" x14ac:dyDescent="0.3">
      <c r="A78" s="74" t="s">
        <v>242</v>
      </c>
      <c r="D78" s="59"/>
      <c r="E78" s="59"/>
      <c r="F78" s="59"/>
      <c r="G78" s="59"/>
      <c r="H78" s="114">
        <f>SUM(H68:H77)</f>
        <v>1738.6499999999999</v>
      </c>
      <c r="I78" s="114">
        <f>SUM(I68:I77)</f>
        <v>1738.65</v>
      </c>
      <c r="J78" s="115">
        <f>H78-I78</f>
        <v>0</v>
      </c>
      <c r="K78" s="73"/>
      <c r="L78" s="74" t="s">
        <v>243</v>
      </c>
    </row>
    <row r="79" spans="1:12" ht="15.75" thickTop="1" x14ac:dyDescent="0.25">
      <c r="A79" s="116" t="s">
        <v>244</v>
      </c>
      <c r="D79" s="117"/>
      <c r="E79" s="117"/>
      <c r="F79" s="117"/>
      <c r="G79" s="117"/>
      <c r="H79" s="118"/>
      <c r="I79" s="118"/>
      <c r="J79" s="119"/>
      <c r="K79" s="120"/>
      <c r="L79" s="116"/>
    </row>
    <row r="80" spans="1:12" x14ac:dyDescent="0.25">
      <c r="A80" s="44" t="s">
        <v>245</v>
      </c>
      <c r="B80" s="44" t="s">
        <v>246</v>
      </c>
      <c r="C80" s="44" t="s">
        <v>247</v>
      </c>
      <c r="D80" s="45" t="s">
        <v>248</v>
      </c>
      <c r="E80" s="45" t="s">
        <v>46</v>
      </c>
      <c r="F80" s="45" t="s">
        <v>46</v>
      </c>
      <c r="G80" s="45" t="s">
        <v>46</v>
      </c>
      <c r="H80" s="46">
        <v>281.75</v>
      </c>
      <c r="J80" s="47"/>
      <c r="K80" s="48">
        <v>433602</v>
      </c>
      <c r="L80" s="83" t="s">
        <v>249</v>
      </c>
    </row>
    <row r="81" spans="1:24" x14ac:dyDescent="0.25">
      <c r="A81" s="44" t="s">
        <v>245</v>
      </c>
      <c r="B81" s="44" t="s">
        <v>250</v>
      </c>
      <c r="C81" s="44" t="s">
        <v>251</v>
      </c>
      <c r="D81" s="45" t="s">
        <v>252</v>
      </c>
      <c r="E81" s="45" t="s">
        <v>46</v>
      </c>
      <c r="F81" s="45" t="s">
        <v>46</v>
      </c>
      <c r="G81" s="45" t="s">
        <v>46</v>
      </c>
      <c r="H81" s="46">
        <v>281.39</v>
      </c>
      <c r="J81" s="47"/>
      <c r="K81" s="48">
        <v>433048</v>
      </c>
      <c r="L81" s="83" t="s">
        <v>253</v>
      </c>
    </row>
    <row r="82" spans="1:24" x14ac:dyDescent="0.25">
      <c r="A82" s="44" t="s">
        <v>245</v>
      </c>
      <c r="B82" s="44" t="s">
        <v>254</v>
      </c>
      <c r="C82" s="44" t="s">
        <v>255</v>
      </c>
      <c r="D82" s="45" t="s">
        <v>256</v>
      </c>
      <c r="E82" s="45" t="s">
        <v>46</v>
      </c>
      <c r="F82" s="45" t="s">
        <v>46</v>
      </c>
      <c r="G82" s="45" t="s">
        <v>46</v>
      </c>
      <c r="H82" s="46">
        <v>289.91000000000003</v>
      </c>
      <c r="J82" s="47"/>
      <c r="K82" s="48">
        <v>446160</v>
      </c>
      <c r="L82" s="83" t="s">
        <v>257</v>
      </c>
    </row>
    <row r="83" spans="1:24" x14ac:dyDescent="0.25">
      <c r="A83" s="44" t="s">
        <v>245</v>
      </c>
      <c r="B83" s="44" t="s">
        <v>258</v>
      </c>
      <c r="C83" s="44" t="s">
        <v>259</v>
      </c>
      <c r="D83" s="45" t="s">
        <v>260</v>
      </c>
      <c r="E83" s="45" t="s">
        <v>46</v>
      </c>
      <c r="F83" s="45" t="s">
        <v>46</v>
      </c>
      <c r="G83" s="45" t="s">
        <v>46</v>
      </c>
      <c r="H83" s="46">
        <v>919.16</v>
      </c>
      <c r="J83" s="47"/>
      <c r="K83" s="48">
        <v>1414528</v>
      </c>
      <c r="L83" s="83" t="s">
        <v>261</v>
      </c>
    </row>
    <row r="84" spans="1:24" x14ac:dyDescent="0.25">
      <c r="A84" s="121" t="s">
        <v>262</v>
      </c>
      <c r="B84" s="121" t="s">
        <v>263</v>
      </c>
      <c r="C84" s="121" t="s">
        <v>264</v>
      </c>
      <c r="D84" s="122" t="s">
        <v>265</v>
      </c>
      <c r="E84" s="122" t="s">
        <v>46</v>
      </c>
      <c r="F84" s="122" t="s">
        <v>46</v>
      </c>
      <c r="G84" s="122" t="s">
        <v>46</v>
      </c>
      <c r="H84" s="123">
        <v>517.41999999999996</v>
      </c>
      <c r="J84" s="124"/>
      <c r="K84" s="125">
        <v>779710</v>
      </c>
      <c r="L84" s="126" t="s">
        <v>266</v>
      </c>
      <c r="M84" s="126" t="s">
        <v>267</v>
      </c>
    </row>
    <row r="85" spans="1:24" x14ac:dyDescent="0.25">
      <c r="A85" s="44" t="s">
        <v>268</v>
      </c>
      <c r="B85" s="44" t="s">
        <v>269</v>
      </c>
      <c r="C85" s="44" t="s">
        <v>270</v>
      </c>
      <c r="D85" s="45" t="s">
        <v>270</v>
      </c>
      <c r="E85" s="45" t="s">
        <v>46</v>
      </c>
      <c r="F85" s="45" t="s">
        <v>46</v>
      </c>
      <c r="G85" s="45" t="s">
        <v>46</v>
      </c>
      <c r="H85" s="46">
        <v>121.5</v>
      </c>
      <c r="J85" s="47"/>
      <c r="K85" s="48">
        <v>189782.39999999999</v>
      </c>
      <c r="L85" s="83" t="s">
        <v>271</v>
      </c>
    </row>
    <row r="86" spans="1:24" x14ac:dyDescent="0.25">
      <c r="A86" s="44" t="s">
        <v>272</v>
      </c>
      <c r="B86" s="44" t="s">
        <v>273</v>
      </c>
      <c r="C86" s="44" t="s">
        <v>274</v>
      </c>
      <c r="D86" s="45" t="s">
        <v>274</v>
      </c>
      <c r="E86" s="45" t="s">
        <v>46</v>
      </c>
      <c r="F86" s="45" t="s">
        <v>46</v>
      </c>
      <c r="G86" s="45" t="s">
        <v>46</v>
      </c>
      <c r="H86" s="46">
        <v>465.7</v>
      </c>
      <c r="J86" s="47"/>
      <c r="K86" s="48">
        <v>705496</v>
      </c>
      <c r="L86" s="83" t="s">
        <v>275</v>
      </c>
      <c r="M86" s="36" t="s">
        <v>276</v>
      </c>
    </row>
    <row r="87" spans="1:24" x14ac:dyDescent="0.25">
      <c r="A87" s="127" t="s">
        <v>277</v>
      </c>
      <c r="B87" s="127" t="s">
        <v>278</v>
      </c>
      <c r="C87" s="122"/>
      <c r="D87" s="122" t="s">
        <v>279</v>
      </c>
      <c r="E87" s="122"/>
      <c r="F87" s="122"/>
      <c r="G87" s="122"/>
      <c r="H87" s="123">
        <v>-623.11</v>
      </c>
      <c r="J87" s="124"/>
      <c r="K87" s="125">
        <v>-880465.28</v>
      </c>
      <c r="L87" s="36">
        <f>+SUM(K80:K86)*20%</f>
        <v>880465.28000000014</v>
      </c>
      <c r="M87" s="126" t="s">
        <v>280</v>
      </c>
    </row>
    <row r="88" spans="1:24" x14ac:dyDescent="0.25">
      <c r="A88" s="127" t="s">
        <v>277</v>
      </c>
      <c r="B88" s="127" t="s">
        <v>281</v>
      </c>
      <c r="C88" s="128"/>
      <c r="D88" s="122" t="s">
        <v>282</v>
      </c>
      <c r="E88" s="128"/>
      <c r="F88" s="122"/>
      <c r="G88" s="122"/>
      <c r="H88" s="123">
        <v>-2492.42</v>
      </c>
      <c r="J88" s="124"/>
      <c r="K88" s="125">
        <v>-3521861.12</v>
      </c>
      <c r="M88" s="126" t="s">
        <v>280</v>
      </c>
    </row>
    <row r="89" spans="1:24" x14ac:dyDescent="0.25">
      <c r="A89" s="127" t="s">
        <v>277</v>
      </c>
      <c r="B89" s="127" t="s">
        <v>283</v>
      </c>
      <c r="C89" s="128"/>
      <c r="D89" s="122" t="s">
        <v>284</v>
      </c>
      <c r="E89" s="122"/>
      <c r="F89" s="122"/>
      <c r="G89" s="122"/>
      <c r="H89" s="123">
        <v>238.7</v>
      </c>
      <c r="J89" s="124"/>
      <c r="K89" s="125"/>
    </row>
    <row r="90" spans="1:24" x14ac:dyDescent="0.25">
      <c r="A90" s="127"/>
      <c r="B90" s="127"/>
      <c r="C90" s="128"/>
      <c r="D90" s="128"/>
      <c r="E90" s="122"/>
      <c r="F90" s="122"/>
      <c r="G90" s="122"/>
      <c r="H90" s="123"/>
      <c r="J90" s="124"/>
      <c r="K90" s="125"/>
    </row>
    <row r="91" spans="1:24" s="129" customFormat="1" ht="15.75" thickBot="1" x14ac:dyDescent="0.3">
      <c r="H91" s="130">
        <f>SUM(H80:H90)</f>
        <v>-2.8421709430404007E-13</v>
      </c>
      <c r="I91" s="130"/>
      <c r="J91" s="131"/>
      <c r="K91" s="130">
        <f>SUM(K80:K90)</f>
        <v>0</v>
      </c>
      <c r="L91" s="132"/>
      <c r="M91" s="133">
        <v>1</v>
      </c>
      <c r="N91" s="134">
        <v>0.6</v>
      </c>
      <c r="U91" s="134"/>
      <c r="W91" s="134"/>
      <c r="X91" s="134"/>
    </row>
    <row r="92" spans="1:24" s="140" customFormat="1" ht="15.75" thickTop="1" x14ac:dyDescent="0.25">
      <c r="A92" s="135" t="s">
        <v>285</v>
      </c>
      <c r="B92" s="135"/>
      <c r="C92" s="135"/>
      <c r="D92" s="136"/>
      <c r="E92" s="136"/>
      <c r="F92" s="136"/>
      <c r="G92" s="136"/>
      <c r="H92" s="137"/>
      <c r="I92" s="137"/>
      <c r="J92" s="138"/>
      <c r="K92" s="139" t="s">
        <v>103</v>
      </c>
    </row>
    <row r="93" spans="1:24" s="144" customFormat="1" ht="12.2" customHeight="1" x14ac:dyDescent="0.25">
      <c r="A93" s="141" t="s">
        <v>286</v>
      </c>
      <c r="B93" s="141" t="s">
        <v>287</v>
      </c>
      <c r="C93" s="141" t="s">
        <v>288</v>
      </c>
      <c r="D93" s="142" t="s">
        <v>289</v>
      </c>
      <c r="E93" s="142" t="s">
        <v>46</v>
      </c>
      <c r="F93" s="142" t="s">
        <v>46</v>
      </c>
      <c r="G93" s="142" t="s">
        <v>46</v>
      </c>
      <c r="H93" s="46"/>
      <c r="I93" s="46">
        <v>586.63</v>
      </c>
      <c r="J93" s="143"/>
      <c r="K93" s="46">
        <f>742722.71+106724.25</f>
        <v>849446.96</v>
      </c>
    </row>
    <row r="94" spans="1:24" s="144" customFormat="1" ht="12.2" customHeight="1" x14ac:dyDescent="0.25">
      <c r="A94" s="141" t="s">
        <v>290</v>
      </c>
      <c r="B94" s="141" t="s">
        <v>291</v>
      </c>
      <c r="C94" s="141" t="s">
        <v>292</v>
      </c>
      <c r="D94" s="142" t="s">
        <v>292</v>
      </c>
      <c r="E94" s="142" t="s">
        <v>46</v>
      </c>
      <c r="F94" s="142" t="s">
        <v>46</v>
      </c>
      <c r="G94" s="142" t="s">
        <v>46</v>
      </c>
      <c r="H94" s="46"/>
      <c r="I94" s="46">
        <v>186.3</v>
      </c>
      <c r="J94" s="143"/>
      <c r="K94" s="46">
        <v>264555</v>
      </c>
    </row>
    <row r="95" spans="1:24" s="144" customFormat="1" ht="12.2" customHeight="1" x14ac:dyDescent="0.25">
      <c r="A95" s="141" t="s">
        <v>290</v>
      </c>
      <c r="B95" s="141" t="s">
        <v>293</v>
      </c>
      <c r="C95" s="141" t="s">
        <v>294</v>
      </c>
      <c r="D95" s="142" t="s">
        <v>294</v>
      </c>
      <c r="E95" s="142" t="s">
        <v>46</v>
      </c>
      <c r="F95" s="142" t="s">
        <v>46</v>
      </c>
      <c r="G95" s="142" t="s">
        <v>46</v>
      </c>
      <c r="H95" s="46"/>
      <c r="I95" s="46">
        <v>312.69</v>
      </c>
      <c r="J95" s="143"/>
      <c r="K95" s="46">
        <v>444035</v>
      </c>
    </row>
    <row r="96" spans="1:24" s="144" customFormat="1" ht="12.2" customHeight="1" x14ac:dyDescent="0.25">
      <c r="A96" s="141" t="s">
        <v>295</v>
      </c>
      <c r="B96" s="141" t="s">
        <v>296</v>
      </c>
      <c r="C96" s="141" t="s">
        <v>297</v>
      </c>
      <c r="D96" s="142"/>
      <c r="E96" s="142"/>
      <c r="F96" s="142"/>
      <c r="G96" s="142"/>
      <c r="H96" s="46"/>
      <c r="I96" s="46">
        <v>71.91</v>
      </c>
      <c r="J96" s="143"/>
      <c r="K96" s="46"/>
    </row>
    <row r="97" spans="1:11" s="144" customFormat="1" x14ac:dyDescent="0.25">
      <c r="A97" s="141" t="s">
        <v>295</v>
      </c>
      <c r="B97" s="141" t="s">
        <v>298</v>
      </c>
      <c r="C97" s="141" t="s">
        <v>299</v>
      </c>
      <c r="D97" s="142" t="s">
        <v>299</v>
      </c>
      <c r="E97" s="142"/>
      <c r="F97" s="142"/>
      <c r="G97" s="142"/>
      <c r="H97" s="46">
        <v>926</v>
      </c>
      <c r="I97" s="46"/>
      <c r="J97" s="143"/>
      <c r="K97" s="46"/>
    </row>
    <row r="98" spans="1:11" s="144" customFormat="1" x14ac:dyDescent="0.25">
      <c r="A98" s="141" t="s">
        <v>295</v>
      </c>
      <c r="B98" s="141" t="s">
        <v>300</v>
      </c>
      <c r="C98" s="141" t="s">
        <v>301</v>
      </c>
      <c r="D98" s="142" t="s">
        <v>301</v>
      </c>
      <c r="E98" s="142"/>
      <c r="F98" s="142"/>
      <c r="G98" s="142"/>
      <c r="H98" s="46">
        <v>231.51</v>
      </c>
      <c r="I98" s="46"/>
      <c r="J98" s="143"/>
      <c r="K98" s="46"/>
    </row>
    <row r="99" spans="1:11" s="144" customFormat="1" x14ac:dyDescent="0.25">
      <c r="A99" s="141" t="s">
        <v>295</v>
      </c>
      <c r="B99" s="141" t="s">
        <v>300</v>
      </c>
      <c r="C99" s="141" t="s">
        <v>301</v>
      </c>
      <c r="D99" s="142" t="s">
        <v>301</v>
      </c>
      <c r="E99" s="142"/>
      <c r="F99" s="142"/>
      <c r="G99" s="142"/>
      <c r="H99" s="46">
        <v>0.02</v>
      </c>
      <c r="I99" s="46"/>
      <c r="J99" s="143"/>
      <c r="K99" s="46"/>
    </row>
    <row r="100" spans="1:11" s="144" customFormat="1" x14ac:dyDescent="0.25">
      <c r="A100" s="141"/>
      <c r="B100" s="141"/>
      <c r="C100" s="141"/>
      <c r="D100" s="142"/>
      <c r="E100" s="142"/>
      <c r="F100" s="142"/>
      <c r="G100" s="142"/>
      <c r="H100" s="46"/>
      <c r="I100" s="46"/>
      <c r="J100" s="143"/>
      <c r="K100" s="46"/>
    </row>
    <row r="101" spans="1:11" s="150" customFormat="1" ht="15.75" thickBot="1" x14ac:dyDescent="0.3">
      <c r="A101" s="145"/>
      <c r="B101" s="145"/>
      <c r="C101" s="145"/>
      <c r="D101" s="146"/>
      <c r="E101" s="146"/>
      <c r="F101" s="146"/>
      <c r="G101" s="146"/>
      <c r="H101" s="147">
        <f>SUM(H93:H100)</f>
        <v>1157.53</v>
      </c>
      <c r="I101" s="147">
        <f>SUM(I93:I100)</f>
        <v>1157.5300000000002</v>
      </c>
      <c r="J101" s="148">
        <f>H101-I101</f>
        <v>0</v>
      </c>
      <c r="K101" s="149">
        <f>SUM(K93:K95)</f>
        <v>1558036.96</v>
      </c>
    </row>
    <row r="102" spans="1:11" s="144" customFormat="1" x14ac:dyDescent="0.25">
      <c r="A102" s="151" t="s">
        <v>302</v>
      </c>
      <c r="B102" s="141"/>
      <c r="C102" s="141"/>
      <c r="D102" s="142"/>
      <c r="E102" s="142"/>
      <c r="F102" s="142"/>
      <c r="G102" s="142"/>
      <c r="H102" s="46"/>
      <c r="I102" s="46"/>
      <c r="J102" s="143"/>
      <c r="K102" s="46"/>
    </row>
    <row r="103" spans="1:11" s="144" customFormat="1" x14ac:dyDescent="0.25">
      <c r="A103" s="141" t="s">
        <v>303</v>
      </c>
      <c r="B103" s="141" t="s">
        <v>304</v>
      </c>
      <c r="C103" s="141" t="s">
        <v>305</v>
      </c>
      <c r="D103" s="142" t="s">
        <v>305</v>
      </c>
      <c r="E103" s="142" t="s">
        <v>46</v>
      </c>
      <c r="F103" s="142" t="s">
        <v>46</v>
      </c>
      <c r="G103" s="142" t="s">
        <v>46</v>
      </c>
      <c r="H103" s="46"/>
      <c r="I103" s="46">
        <v>320.25</v>
      </c>
      <c r="J103" s="143"/>
      <c r="K103" s="46">
        <v>451563</v>
      </c>
    </row>
    <row r="104" spans="1:11" s="144" customFormat="1" x14ac:dyDescent="0.25">
      <c r="A104" s="141" t="s">
        <v>303</v>
      </c>
      <c r="B104" s="141" t="s">
        <v>306</v>
      </c>
      <c r="C104" s="141" t="s">
        <v>307</v>
      </c>
      <c r="D104" s="142" t="s">
        <v>307</v>
      </c>
      <c r="E104" s="142" t="s">
        <v>46</v>
      </c>
      <c r="F104" s="142" t="s">
        <v>46</v>
      </c>
      <c r="G104" s="142" t="s">
        <v>46</v>
      </c>
      <c r="H104" s="46"/>
      <c r="I104" s="46">
        <v>1032.32</v>
      </c>
      <c r="J104" s="143"/>
      <c r="K104" s="46">
        <v>1455618</v>
      </c>
    </row>
    <row r="105" spans="1:11" s="144" customFormat="1" x14ac:dyDescent="0.25">
      <c r="A105" s="141" t="s">
        <v>303</v>
      </c>
      <c r="B105" s="141" t="s">
        <v>308</v>
      </c>
      <c r="C105" s="141" t="s">
        <v>309</v>
      </c>
      <c r="D105" s="142" t="s">
        <v>309</v>
      </c>
      <c r="E105" s="142" t="s">
        <v>46</v>
      </c>
      <c r="F105" s="142" t="s">
        <v>46</v>
      </c>
      <c r="G105" s="142" t="s">
        <v>46</v>
      </c>
      <c r="H105" s="46"/>
      <c r="I105" s="46">
        <v>172.01</v>
      </c>
      <c r="J105" s="143"/>
      <c r="K105" s="46">
        <v>242543</v>
      </c>
    </row>
    <row r="106" spans="1:11" s="144" customFormat="1" x14ac:dyDescent="0.25">
      <c r="A106" s="141" t="s">
        <v>303</v>
      </c>
      <c r="B106" s="141" t="s">
        <v>310</v>
      </c>
      <c r="C106" s="141" t="s">
        <v>311</v>
      </c>
      <c r="D106" s="142" t="s">
        <v>311</v>
      </c>
      <c r="E106" s="142" t="s">
        <v>46</v>
      </c>
      <c r="F106" s="142" t="s">
        <v>46</v>
      </c>
      <c r="G106" s="142" t="s">
        <v>46</v>
      </c>
      <c r="H106" s="46"/>
      <c r="I106" s="46">
        <v>518.17999999999995</v>
      </c>
      <c r="J106" s="143"/>
      <c r="K106" s="46">
        <v>730661</v>
      </c>
    </row>
    <row r="107" spans="1:11" s="144" customFormat="1" x14ac:dyDescent="0.25">
      <c r="A107" s="141" t="s">
        <v>303</v>
      </c>
      <c r="B107" s="141" t="s">
        <v>312</v>
      </c>
      <c r="C107" s="141" t="s">
        <v>313</v>
      </c>
      <c r="D107" s="142" t="s">
        <v>313</v>
      </c>
      <c r="E107" s="142" t="s">
        <v>46</v>
      </c>
      <c r="F107" s="142" t="s">
        <v>46</v>
      </c>
      <c r="G107" s="142" t="s">
        <v>46</v>
      </c>
      <c r="H107" s="46"/>
      <c r="I107" s="46">
        <v>2146.39</v>
      </c>
      <c r="J107" s="143"/>
      <c r="K107" s="46">
        <v>3026496</v>
      </c>
    </row>
    <row r="108" spans="1:11" s="144" customFormat="1" x14ac:dyDescent="0.25">
      <c r="A108" s="141" t="s">
        <v>303</v>
      </c>
      <c r="B108" s="141" t="s">
        <v>314</v>
      </c>
      <c r="C108" s="141" t="s">
        <v>315</v>
      </c>
      <c r="D108" s="142" t="s">
        <v>315</v>
      </c>
      <c r="E108" s="142" t="s">
        <v>46</v>
      </c>
      <c r="F108" s="142" t="s">
        <v>46</v>
      </c>
      <c r="G108" s="142" t="s">
        <v>46</v>
      </c>
      <c r="H108" s="46"/>
      <c r="I108" s="46">
        <v>269.31</v>
      </c>
      <c r="J108" s="143"/>
      <c r="K108" s="46">
        <v>379740</v>
      </c>
    </row>
    <row r="109" spans="1:11" s="144" customFormat="1" x14ac:dyDescent="0.25">
      <c r="A109" s="141" t="s">
        <v>303</v>
      </c>
      <c r="B109" s="141" t="s">
        <v>316</v>
      </c>
      <c r="C109" s="141" t="s">
        <v>317</v>
      </c>
      <c r="D109" s="142" t="s">
        <v>317</v>
      </c>
      <c r="E109" s="142" t="s">
        <v>46</v>
      </c>
      <c r="F109" s="142" t="s">
        <v>46</v>
      </c>
      <c r="G109" s="142" t="s">
        <v>46</v>
      </c>
      <c r="H109" s="46"/>
      <c r="I109" s="46">
        <v>392.2</v>
      </c>
      <c r="J109" s="143"/>
      <c r="K109" s="46">
        <v>553023</v>
      </c>
    </row>
    <row r="110" spans="1:11" s="144" customFormat="1" x14ac:dyDescent="0.25">
      <c r="A110" s="141" t="s">
        <v>303</v>
      </c>
      <c r="B110" s="141" t="s">
        <v>318</v>
      </c>
      <c r="C110" s="141" t="s">
        <v>319</v>
      </c>
      <c r="D110" s="142" t="s">
        <v>319</v>
      </c>
      <c r="E110" s="142" t="s">
        <v>46</v>
      </c>
      <c r="F110" s="142" t="s">
        <v>46</v>
      </c>
      <c r="G110" s="142" t="s">
        <v>46</v>
      </c>
      <c r="H110" s="46"/>
      <c r="I110" s="46">
        <v>246.25</v>
      </c>
      <c r="J110" s="143"/>
      <c r="K110" s="46">
        <v>347221</v>
      </c>
    </row>
    <row r="111" spans="1:11" s="144" customFormat="1" x14ac:dyDescent="0.25">
      <c r="A111" s="141" t="s">
        <v>303</v>
      </c>
      <c r="B111" s="141" t="s">
        <v>320</v>
      </c>
      <c r="C111" s="141" t="s">
        <v>321</v>
      </c>
      <c r="D111" s="142" t="s">
        <v>322</v>
      </c>
      <c r="E111" s="142" t="s">
        <v>46</v>
      </c>
      <c r="F111" s="142" t="s">
        <v>46</v>
      </c>
      <c r="G111" s="142" t="s">
        <v>46</v>
      </c>
      <c r="H111" s="46"/>
      <c r="I111" s="46">
        <v>1142.4100000000001</v>
      </c>
      <c r="J111" s="143"/>
      <c r="K111" s="46">
        <v>1610848</v>
      </c>
    </row>
    <row r="112" spans="1:11" s="144" customFormat="1" x14ac:dyDescent="0.25">
      <c r="A112" s="141" t="s">
        <v>323</v>
      </c>
      <c r="B112" s="141" t="s">
        <v>324</v>
      </c>
      <c r="C112" s="141" t="s">
        <v>325</v>
      </c>
      <c r="D112" s="142" t="s">
        <v>325</v>
      </c>
      <c r="E112" s="142" t="s">
        <v>46</v>
      </c>
      <c r="F112" s="142" t="s">
        <v>46</v>
      </c>
      <c r="G112" s="142" t="s">
        <v>46</v>
      </c>
      <c r="H112" s="46"/>
      <c r="I112" s="46">
        <v>1105.68</v>
      </c>
      <c r="J112" s="143"/>
      <c r="K112" s="46">
        <v>1526976</v>
      </c>
    </row>
    <row r="113" spans="1:11" s="144" customFormat="1" x14ac:dyDescent="0.25">
      <c r="A113" s="141" t="s">
        <v>323</v>
      </c>
      <c r="B113" s="141" t="s">
        <v>326</v>
      </c>
      <c r="C113" s="141" t="s">
        <v>327</v>
      </c>
      <c r="D113" s="142" t="s">
        <v>327</v>
      </c>
      <c r="E113" s="142" t="s">
        <v>46</v>
      </c>
      <c r="F113" s="142" t="s">
        <v>46</v>
      </c>
      <c r="G113" s="142" t="s">
        <v>46</v>
      </c>
      <c r="H113" s="46"/>
      <c r="I113" s="46">
        <v>77.819999999999993</v>
      </c>
      <c r="J113" s="143"/>
      <c r="K113" s="46">
        <v>107476</v>
      </c>
    </row>
    <row r="114" spans="1:11" s="144" customFormat="1" x14ac:dyDescent="0.25">
      <c r="A114" s="141" t="s">
        <v>323</v>
      </c>
      <c r="B114" s="141" t="s">
        <v>328</v>
      </c>
      <c r="C114" s="141" t="s">
        <v>329</v>
      </c>
      <c r="D114" s="142" t="s">
        <v>329</v>
      </c>
      <c r="E114" s="142" t="s">
        <v>46</v>
      </c>
      <c r="F114" s="142" t="s">
        <v>46</v>
      </c>
      <c r="G114" s="142" t="s">
        <v>46</v>
      </c>
      <c r="H114" s="46"/>
      <c r="I114" s="46">
        <v>519.47</v>
      </c>
      <c r="J114" s="143"/>
      <c r="K114" s="46">
        <v>717403</v>
      </c>
    </row>
    <row r="115" spans="1:11" s="144" customFormat="1" x14ac:dyDescent="0.25">
      <c r="A115" s="141" t="s">
        <v>330</v>
      </c>
      <c r="B115" s="141" t="s">
        <v>331</v>
      </c>
      <c r="C115" s="141" t="s">
        <v>332</v>
      </c>
      <c r="D115" s="142" t="s">
        <v>333</v>
      </c>
      <c r="E115" s="142" t="s">
        <v>46</v>
      </c>
      <c r="F115" s="142" t="s">
        <v>46</v>
      </c>
      <c r="G115" s="142" t="s">
        <v>46</v>
      </c>
      <c r="H115" s="46"/>
      <c r="I115" s="46">
        <v>788.04</v>
      </c>
      <c r="J115" s="143"/>
      <c r="K115" s="46">
        <v>1083510</v>
      </c>
    </row>
    <row r="116" spans="1:11" s="144" customFormat="1" x14ac:dyDescent="0.25">
      <c r="A116" s="141" t="s">
        <v>330</v>
      </c>
      <c r="B116" s="141" t="s">
        <v>334</v>
      </c>
      <c r="C116" s="141" t="s">
        <v>335</v>
      </c>
      <c r="D116" s="142" t="s">
        <v>335</v>
      </c>
      <c r="E116" s="142" t="s">
        <v>46</v>
      </c>
      <c r="F116" s="142" t="s">
        <v>46</v>
      </c>
      <c r="G116" s="142" t="s">
        <v>46</v>
      </c>
      <c r="H116" s="46"/>
      <c r="I116" s="46">
        <v>343.85</v>
      </c>
      <c r="J116" s="143"/>
      <c r="K116" s="46">
        <v>472780</v>
      </c>
    </row>
    <row r="117" spans="1:11" s="144" customFormat="1" x14ac:dyDescent="0.25">
      <c r="A117" s="141" t="s">
        <v>336</v>
      </c>
      <c r="B117" s="141" t="s">
        <v>337</v>
      </c>
      <c r="C117" s="141" t="s">
        <v>338</v>
      </c>
      <c r="D117" s="142" t="s">
        <v>338</v>
      </c>
      <c r="E117" s="142"/>
      <c r="F117" s="142"/>
      <c r="G117" s="142"/>
      <c r="H117" s="46"/>
      <c r="I117" s="46">
        <v>647.20000000000005</v>
      </c>
      <c r="J117" s="143"/>
      <c r="K117" s="46"/>
    </row>
    <row r="118" spans="1:11" s="144" customFormat="1" x14ac:dyDescent="0.25">
      <c r="A118" s="141" t="s">
        <v>336</v>
      </c>
      <c r="B118" s="141" t="s">
        <v>339</v>
      </c>
      <c r="C118" s="141" t="s">
        <v>340</v>
      </c>
      <c r="D118" s="142" t="s">
        <v>340</v>
      </c>
      <c r="E118" s="142"/>
      <c r="F118" s="142"/>
      <c r="G118" s="142"/>
      <c r="H118" s="46">
        <v>7777.12</v>
      </c>
      <c r="I118" s="46"/>
      <c r="J118" s="143"/>
      <c r="K118" s="46"/>
    </row>
    <row r="119" spans="1:11" s="144" customFormat="1" x14ac:dyDescent="0.25">
      <c r="A119" s="141" t="s">
        <v>336</v>
      </c>
      <c r="B119" s="141" t="s">
        <v>341</v>
      </c>
      <c r="C119" s="141" t="s">
        <v>340</v>
      </c>
      <c r="D119" s="142" t="s">
        <v>340</v>
      </c>
      <c r="E119" s="142"/>
      <c r="F119" s="142"/>
      <c r="G119" s="142"/>
      <c r="H119" s="46">
        <v>1944.26</v>
      </c>
      <c r="I119" s="46"/>
      <c r="J119" s="143"/>
      <c r="K119" s="46"/>
    </row>
    <row r="120" spans="1:11" s="150" customFormat="1" ht="15.75" thickBot="1" x14ac:dyDescent="0.3">
      <c r="A120" s="152" t="s">
        <v>242</v>
      </c>
      <c r="D120" s="153"/>
      <c r="E120" s="153"/>
      <c r="F120" s="153"/>
      <c r="G120" s="153"/>
      <c r="H120" s="149">
        <f>+SUM(H93:H119)</f>
        <v>12036.44</v>
      </c>
      <c r="I120" s="149">
        <f>+SUM(I93:I119)</f>
        <v>12036.44</v>
      </c>
      <c r="J120" s="154">
        <f>H120-I120</f>
        <v>0</v>
      </c>
      <c r="K120" s="149">
        <f>SUM(K103:K116)</f>
        <v>12705858</v>
      </c>
    </row>
    <row r="121" spans="1:11" x14ac:dyDescent="0.25">
      <c r="A121" s="155" t="s">
        <v>342</v>
      </c>
      <c r="I121" s="156" t="s">
        <v>343</v>
      </c>
      <c r="J121" s="157"/>
      <c r="K121" s="156" t="s">
        <v>103</v>
      </c>
    </row>
    <row r="122" spans="1:11" s="144" customFormat="1" x14ac:dyDescent="0.25">
      <c r="A122" s="141" t="s">
        <v>344</v>
      </c>
      <c r="B122" s="141" t="s">
        <v>345</v>
      </c>
      <c r="C122" s="141" t="s">
        <v>346</v>
      </c>
      <c r="D122" s="142"/>
      <c r="E122" s="142"/>
      <c r="F122" s="142"/>
      <c r="G122" s="142"/>
      <c r="H122" s="46"/>
      <c r="I122" s="46">
        <v>3312.86</v>
      </c>
      <c r="J122" s="143"/>
      <c r="K122" s="46">
        <v>4372952</v>
      </c>
    </row>
    <row r="123" spans="1:11" s="144" customFormat="1" x14ac:dyDescent="0.25">
      <c r="A123" s="141" t="s">
        <v>347</v>
      </c>
      <c r="B123" s="141" t="s">
        <v>348</v>
      </c>
      <c r="C123" s="141" t="s">
        <v>349</v>
      </c>
      <c r="D123" s="141" t="s">
        <v>349</v>
      </c>
      <c r="E123" s="142"/>
      <c r="F123" s="142"/>
      <c r="G123" s="142"/>
      <c r="H123" s="46">
        <v>500.66</v>
      </c>
      <c r="I123" s="46"/>
      <c r="J123" s="143"/>
      <c r="K123" s="46"/>
    </row>
    <row r="124" spans="1:11" s="144" customFormat="1" x14ac:dyDescent="0.25">
      <c r="A124" s="141" t="s">
        <v>350</v>
      </c>
      <c r="B124" s="141" t="s">
        <v>351</v>
      </c>
      <c r="C124" s="141" t="s">
        <v>352</v>
      </c>
      <c r="D124" s="142" t="s">
        <v>352</v>
      </c>
      <c r="E124" s="142"/>
      <c r="F124" s="142"/>
      <c r="G124" s="142"/>
      <c r="H124" s="46">
        <v>2249.7600000000002</v>
      </c>
      <c r="I124" s="46"/>
      <c r="J124" s="143"/>
      <c r="K124" s="46">
        <v>-3498361</v>
      </c>
    </row>
    <row r="125" spans="1:11" s="144" customFormat="1" x14ac:dyDescent="0.25">
      <c r="A125" s="141" t="s">
        <v>350</v>
      </c>
      <c r="B125" s="141" t="s">
        <v>353</v>
      </c>
      <c r="C125" s="141" t="s">
        <v>354</v>
      </c>
      <c r="D125" s="141" t="s">
        <v>354</v>
      </c>
      <c r="E125" s="142"/>
      <c r="F125" s="142"/>
      <c r="G125" s="142"/>
      <c r="H125" s="46">
        <v>562.44000000000005</v>
      </c>
      <c r="I125" s="46"/>
      <c r="J125" s="143"/>
      <c r="K125" s="46">
        <v>-874590</v>
      </c>
    </row>
    <row r="126" spans="1:11" s="150" customFormat="1" ht="15.75" thickBot="1" x14ac:dyDescent="0.3">
      <c r="A126" s="152" t="s">
        <v>242</v>
      </c>
      <c r="D126" s="153"/>
      <c r="E126" s="153"/>
      <c r="F126" s="153"/>
      <c r="G126" s="153"/>
      <c r="H126" s="149">
        <f>SUM(H122:H125)</f>
        <v>3312.86</v>
      </c>
      <c r="I126" s="149">
        <f>SUM(I122:I125)</f>
        <v>3312.86</v>
      </c>
      <c r="J126" s="154">
        <f>H126-I126</f>
        <v>0</v>
      </c>
      <c r="K126" s="149">
        <f>K122+K124+K125</f>
        <v>1</v>
      </c>
    </row>
    <row r="127" spans="1:11" x14ac:dyDescent="0.25">
      <c r="I127" s="40">
        <f>'[1]ERP EXPORT'!I112</f>
        <v>94.72</v>
      </c>
    </row>
    <row r="128" spans="1:11" x14ac:dyDescent="0.25">
      <c r="I128" s="40">
        <f>I126-I127</f>
        <v>3218.1400000000003</v>
      </c>
    </row>
    <row r="129" spans="1:11" x14ac:dyDescent="0.25">
      <c r="A129" s="155" t="s">
        <v>355</v>
      </c>
      <c r="I129" s="156" t="s">
        <v>343</v>
      </c>
      <c r="J129" s="158"/>
      <c r="K129" s="156" t="s">
        <v>103</v>
      </c>
    </row>
    <row r="130" spans="1:11" s="144" customFormat="1" x14ac:dyDescent="0.25">
      <c r="A130" s="141" t="s">
        <v>356</v>
      </c>
      <c r="B130" s="141" t="s">
        <v>357</v>
      </c>
      <c r="C130" s="141" t="s">
        <v>358</v>
      </c>
      <c r="D130" s="142" t="s">
        <v>358</v>
      </c>
      <c r="E130" s="142"/>
      <c r="F130" s="142"/>
      <c r="G130" s="142"/>
      <c r="H130" s="46"/>
      <c r="I130" s="46">
        <v>275.89</v>
      </c>
      <c r="J130" s="143"/>
      <c r="K130" s="46">
        <v>397288</v>
      </c>
    </row>
    <row r="131" spans="1:11" s="144" customFormat="1" x14ac:dyDescent="0.25">
      <c r="A131" s="141" t="s">
        <v>359</v>
      </c>
      <c r="B131" s="141" t="s">
        <v>360</v>
      </c>
      <c r="C131" s="141" t="s">
        <v>361</v>
      </c>
      <c r="D131" s="141" t="s">
        <v>361</v>
      </c>
      <c r="E131" s="142"/>
      <c r="F131" s="142"/>
      <c r="G131" s="142"/>
      <c r="H131" s="46"/>
      <c r="I131" s="46">
        <v>94.72</v>
      </c>
      <c r="J131" s="143"/>
      <c r="K131" s="46">
        <v>142079</v>
      </c>
    </row>
    <row r="132" spans="1:11" s="144" customFormat="1" x14ac:dyDescent="0.25">
      <c r="A132" s="141" t="s">
        <v>362</v>
      </c>
      <c r="B132" s="141" t="s">
        <v>363</v>
      </c>
      <c r="C132" s="141" t="s">
        <v>364</v>
      </c>
      <c r="D132" s="142" t="s">
        <v>364</v>
      </c>
      <c r="E132" s="142"/>
      <c r="F132" s="142"/>
      <c r="G132" s="142"/>
      <c r="H132" s="46">
        <v>47.64</v>
      </c>
      <c r="I132" s="46"/>
      <c r="J132" s="143"/>
      <c r="K132" s="46"/>
    </row>
    <row r="133" spans="1:11" s="144" customFormat="1" x14ac:dyDescent="0.25">
      <c r="A133" s="141" t="s">
        <v>362</v>
      </c>
      <c r="B133" s="141" t="s">
        <v>365</v>
      </c>
      <c r="C133" s="141" t="s">
        <v>366</v>
      </c>
      <c r="D133" s="141" t="s">
        <v>366</v>
      </c>
      <c r="E133" s="142"/>
      <c r="F133" s="142"/>
      <c r="G133" s="142"/>
      <c r="H133" s="46">
        <v>258.38</v>
      </c>
      <c r="I133" s="46"/>
      <c r="J133" s="143"/>
      <c r="K133" s="46">
        <v>-431494</v>
      </c>
    </row>
    <row r="134" spans="1:11" s="150" customFormat="1" ht="15.75" thickBot="1" x14ac:dyDescent="0.3">
      <c r="A134" s="152" t="s">
        <v>362</v>
      </c>
      <c r="B134" s="150" t="s">
        <v>367</v>
      </c>
      <c r="C134" s="150" t="s">
        <v>368</v>
      </c>
      <c r="D134" s="153" t="s">
        <v>368</v>
      </c>
      <c r="E134" s="153"/>
      <c r="F134" s="153"/>
      <c r="G134" s="153"/>
      <c r="H134" s="149">
        <v>64.59</v>
      </c>
      <c r="I134" s="149"/>
      <c r="J134" s="154"/>
      <c r="K134" s="149">
        <v>-107873</v>
      </c>
    </row>
    <row r="135" spans="1:11" s="144" customFormat="1" x14ac:dyDescent="0.25">
      <c r="A135" s="141"/>
      <c r="B135" s="141"/>
      <c r="C135" s="141"/>
      <c r="D135" s="142"/>
      <c r="E135" s="142"/>
      <c r="F135" s="142"/>
      <c r="G135" s="142"/>
      <c r="H135" s="46">
        <f>SUM(H130:H134)</f>
        <v>370.61</v>
      </c>
      <c r="I135" s="46">
        <f>SUM(I130:I134)</f>
        <v>370.61</v>
      </c>
      <c r="J135" s="143"/>
      <c r="K135" s="46">
        <f>SUM(K130:K134)</f>
        <v>0</v>
      </c>
    </row>
    <row r="136" spans="1:11" x14ac:dyDescent="0.25">
      <c r="A136" s="155" t="s">
        <v>369</v>
      </c>
      <c r="I136" s="156" t="s">
        <v>343</v>
      </c>
      <c r="J136" s="158"/>
      <c r="K136" s="156" t="s">
        <v>103</v>
      </c>
    </row>
    <row r="137" spans="1:11" s="144" customFormat="1" x14ac:dyDescent="0.25">
      <c r="A137" s="141" t="s">
        <v>370</v>
      </c>
      <c r="B137" s="141" t="s">
        <v>371</v>
      </c>
      <c r="C137" s="141" t="s">
        <v>372</v>
      </c>
      <c r="D137" s="141" t="s">
        <v>373</v>
      </c>
      <c r="E137" s="142"/>
      <c r="F137" s="142"/>
      <c r="G137" s="142"/>
      <c r="H137" s="46"/>
      <c r="I137" s="46">
        <v>811.46</v>
      </c>
      <c r="J137" s="143"/>
      <c r="K137" s="46">
        <v>1318627</v>
      </c>
    </row>
    <row r="138" spans="1:11" s="144" customFormat="1" x14ac:dyDescent="0.25">
      <c r="A138" s="141" t="s">
        <v>370</v>
      </c>
      <c r="B138" s="141" t="s">
        <v>374</v>
      </c>
      <c r="C138" s="141" t="s">
        <v>375</v>
      </c>
      <c r="D138" s="141" t="s">
        <v>376</v>
      </c>
      <c r="E138" s="142"/>
      <c r="F138" s="142"/>
      <c r="G138" s="142"/>
      <c r="H138" s="46"/>
      <c r="I138" s="46">
        <v>259.8</v>
      </c>
      <c r="J138" s="143"/>
      <c r="K138" s="46">
        <v>432564</v>
      </c>
    </row>
    <row r="139" spans="1:11" s="144" customFormat="1" x14ac:dyDescent="0.25">
      <c r="A139" s="141" t="s">
        <v>370</v>
      </c>
      <c r="B139" s="141" t="s">
        <v>377</v>
      </c>
      <c r="C139" s="141" t="s">
        <v>378</v>
      </c>
      <c r="D139" s="141" t="s">
        <v>379</v>
      </c>
      <c r="E139" s="142"/>
      <c r="F139" s="142"/>
      <c r="G139" s="142"/>
      <c r="H139" s="46"/>
      <c r="I139" s="46">
        <v>81.94</v>
      </c>
      <c r="J139" s="143"/>
      <c r="K139" s="46">
        <v>136435</v>
      </c>
    </row>
    <row r="140" spans="1:11" s="144" customFormat="1" x14ac:dyDescent="0.25">
      <c r="A140" s="141" t="s">
        <v>380</v>
      </c>
      <c r="B140" s="141" t="s">
        <v>381</v>
      </c>
      <c r="C140" s="141" t="s">
        <v>382</v>
      </c>
      <c r="D140" s="141" t="s">
        <v>383</v>
      </c>
      <c r="E140" s="142"/>
      <c r="F140" s="142"/>
      <c r="G140" s="142"/>
      <c r="H140" s="46"/>
      <c r="I140" s="46">
        <v>250.06</v>
      </c>
      <c r="J140" s="143"/>
      <c r="K140" s="46">
        <v>423850</v>
      </c>
    </row>
    <row r="141" spans="1:11" s="164" customFormat="1" x14ac:dyDescent="0.25">
      <c r="A141" s="159" t="s">
        <v>384</v>
      </c>
      <c r="B141" s="159" t="s">
        <v>385</v>
      </c>
      <c r="C141" s="159" t="s">
        <v>386</v>
      </c>
      <c r="D141" s="160" t="s">
        <v>386</v>
      </c>
      <c r="E141" s="160" t="s">
        <v>46</v>
      </c>
      <c r="F141" s="160" t="s">
        <v>46</v>
      </c>
      <c r="G141" s="160" t="s">
        <v>46</v>
      </c>
      <c r="H141" s="161">
        <v>958.12</v>
      </c>
      <c r="I141" s="161"/>
      <c r="J141" s="162"/>
      <c r="K141" s="163">
        <v>-1849181</v>
      </c>
    </row>
    <row r="142" spans="1:11" s="164" customFormat="1" x14ac:dyDescent="0.25">
      <c r="A142" s="159" t="s">
        <v>384</v>
      </c>
      <c r="B142" s="159" t="s">
        <v>387</v>
      </c>
      <c r="C142" s="159" t="s">
        <v>388</v>
      </c>
      <c r="D142" s="160" t="s">
        <v>388</v>
      </c>
      <c r="E142" s="160" t="s">
        <v>46</v>
      </c>
      <c r="F142" s="160" t="s">
        <v>46</v>
      </c>
      <c r="G142" s="160" t="s">
        <v>46</v>
      </c>
      <c r="H142" s="161">
        <v>239.53</v>
      </c>
      <c r="I142" s="161"/>
      <c r="J142" s="162"/>
      <c r="K142" s="163">
        <v>-462295</v>
      </c>
    </row>
    <row r="143" spans="1:11" s="144" customFormat="1" x14ac:dyDescent="0.25">
      <c r="A143" s="165" t="s">
        <v>384</v>
      </c>
      <c r="B143" s="141" t="s">
        <v>389</v>
      </c>
      <c r="C143" s="141" t="s">
        <v>390</v>
      </c>
      <c r="D143" s="141"/>
      <c r="E143" s="142"/>
      <c r="F143" s="142"/>
      <c r="G143" s="142"/>
      <c r="H143" s="46">
        <v>205.6099999999999</v>
      </c>
      <c r="I143" s="46"/>
      <c r="J143" s="143"/>
      <c r="K143" s="46"/>
    </row>
    <row r="144" spans="1:11" s="150" customFormat="1" ht="15.75" thickBot="1" x14ac:dyDescent="0.3">
      <c r="A144" s="152"/>
      <c r="D144" s="153"/>
      <c r="E144" s="153"/>
      <c r="F144" s="153"/>
      <c r="G144" s="153"/>
      <c r="H144" s="149">
        <f>SUM(H137:H143)</f>
        <v>1403.26</v>
      </c>
      <c r="I144" s="149">
        <f>SUM(I137:I143)</f>
        <v>1403.26</v>
      </c>
      <c r="J144" s="154"/>
      <c r="K144" s="149">
        <f>SUM(K137:K143)</f>
        <v>0</v>
      </c>
    </row>
    <row r="145" spans="1:13" x14ac:dyDescent="0.25">
      <c r="A145" s="155" t="s">
        <v>391</v>
      </c>
      <c r="I145" s="156" t="s">
        <v>343</v>
      </c>
      <c r="J145" s="158"/>
      <c r="K145" s="156" t="s">
        <v>103</v>
      </c>
    </row>
    <row r="146" spans="1:13" s="169" customFormat="1" x14ac:dyDescent="0.25">
      <c r="A146" s="166" t="s">
        <v>392</v>
      </c>
      <c r="B146" s="166" t="s">
        <v>393</v>
      </c>
      <c r="C146" s="166" t="s">
        <v>394</v>
      </c>
      <c r="D146" s="166" t="s">
        <v>395</v>
      </c>
      <c r="E146" s="167" t="s">
        <v>46</v>
      </c>
      <c r="F146" s="167" t="s">
        <v>46</v>
      </c>
      <c r="G146" s="167" t="s">
        <v>46</v>
      </c>
      <c r="H146" s="98"/>
      <c r="I146" s="98">
        <v>240.86</v>
      </c>
      <c r="J146" s="168"/>
      <c r="K146" s="98">
        <v>457693</v>
      </c>
    </row>
    <row r="147" spans="1:13" s="169" customFormat="1" x14ac:dyDescent="0.25">
      <c r="A147" s="166" t="s">
        <v>392</v>
      </c>
      <c r="B147" s="166" t="s">
        <v>396</v>
      </c>
      <c r="C147" s="166" t="s">
        <v>397</v>
      </c>
      <c r="D147" s="166" t="s">
        <v>398</v>
      </c>
      <c r="E147" s="167" t="s">
        <v>46</v>
      </c>
      <c r="F147" s="167" t="s">
        <v>46</v>
      </c>
      <c r="G147" s="167" t="s">
        <v>46</v>
      </c>
      <c r="H147" s="98"/>
      <c r="I147" s="98">
        <v>1680.09</v>
      </c>
      <c r="J147" s="168"/>
      <c r="K147" s="170">
        <v>3192136</v>
      </c>
    </row>
    <row r="148" spans="1:13" s="169" customFormat="1" x14ac:dyDescent="0.25">
      <c r="A148" s="166" t="s">
        <v>399</v>
      </c>
      <c r="B148" s="166" t="s">
        <v>400</v>
      </c>
      <c r="C148" s="166" t="s">
        <v>401</v>
      </c>
      <c r="D148" s="166" t="s">
        <v>402</v>
      </c>
      <c r="E148" s="167" t="s">
        <v>46</v>
      </c>
      <c r="F148" s="167" t="s">
        <v>46</v>
      </c>
      <c r="G148" s="167" t="s">
        <v>46</v>
      </c>
      <c r="H148" s="98"/>
      <c r="I148" s="98">
        <v>752.8</v>
      </c>
      <c r="J148" s="168"/>
      <c r="K148" s="98">
        <v>1460448</v>
      </c>
    </row>
    <row r="149" spans="1:13" s="169" customFormat="1" x14ac:dyDescent="0.25">
      <c r="A149" s="166" t="s">
        <v>399</v>
      </c>
      <c r="B149" s="166" t="s">
        <v>403</v>
      </c>
      <c r="C149" s="166" t="s">
        <v>404</v>
      </c>
      <c r="D149" s="166" t="s">
        <v>405</v>
      </c>
      <c r="E149" s="167" t="s">
        <v>46</v>
      </c>
      <c r="F149" s="167" t="s">
        <v>46</v>
      </c>
      <c r="G149" s="167" t="s">
        <v>46</v>
      </c>
      <c r="H149" s="98"/>
      <c r="I149" s="98">
        <v>280.44</v>
      </c>
      <c r="J149" s="168"/>
      <c r="K149" s="98">
        <v>544053.13199999998</v>
      </c>
    </row>
    <row r="150" spans="1:13" s="175" customFormat="1" x14ac:dyDescent="0.25">
      <c r="A150" s="171" t="s">
        <v>399</v>
      </c>
      <c r="B150" s="171" t="s">
        <v>406</v>
      </c>
      <c r="C150" s="171" t="s">
        <v>407</v>
      </c>
      <c r="D150" s="172" t="s">
        <v>408</v>
      </c>
      <c r="E150" s="172" t="s">
        <v>46</v>
      </c>
      <c r="F150" s="172" t="s">
        <v>46</v>
      </c>
      <c r="G150" s="172" t="s">
        <v>46</v>
      </c>
      <c r="H150" s="173"/>
      <c r="I150" s="173">
        <v>751.17</v>
      </c>
      <c r="J150" s="174"/>
      <c r="K150" s="98">
        <v>1457280</v>
      </c>
    </row>
    <row r="151" spans="1:13" s="175" customFormat="1" x14ac:dyDescent="0.25">
      <c r="A151" s="176" t="s">
        <v>409</v>
      </c>
      <c r="B151" s="171" t="s">
        <v>410</v>
      </c>
      <c r="C151" s="171" t="s">
        <v>411</v>
      </c>
      <c r="D151" s="172"/>
      <c r="E151" s="172"/>
      <c r="F151" s="172"/>
      <c r="G151" s="172"/>
      <c r="H151" s="173">
        <v>2775.21</v>
      </c>
      <c r="I151" s="173"/>
      <c r="J151" s="174"/>
      <c r="K151" s="177">
        <v>-5689245</v>
      </c>
    </row>
    <row r="152" spans="1:13" s="175" customFormat="1" x14ac:dyDescent="0.25">
      <c r="A152" s="176" t="s">
        <v>412</v>
      </c>
      <c r="B152" s="171" t="s">
        <v>413</v>
      </c>
      <c r="C152" s="171" t="s">
        <v>411</v>
      </c>
      <c r="D152" s="172"/>
      <c r="E152" s="172"/>
      <c r="F152" s="172"/>
      <c r="G152" s="172"/>
      <c r="H152" s="173">
        <v>693.8</v>
      </c>
      <c r="I152" s="173"/>
      <c r="J152" s="174"/>
      <c r="K152" s="177">
        <v>-1422311</v>
      </c>
    </row>
    <row r="153" spans="1:13" s="175" customFormat="1" x14ac:dyDescent="0.25">
      <c r="A153" s="176" t="s">
        <v>414</v>
      </c>
      <c r="B153" s="171" t="s">
        <v>415</v>
      </c>
      <c r="C153" s="171" t="s">
        <v>416</v>
      </c>
      <c r="D153" s="172"/>
      <c r="E153" s="172"/>
      <c r="F153" s="172"/>
      <c r="G153" s="172"/>
      <c r="H153" s="173">
        <v>236.34999999999991</v>
      </c>
      <c r="I153" s="173"/>
      <c r="J153" s="174"/>
      <c r="K153" s="177"/>
    </row>
    <row r="154" spans="1:13" s="175" customFormat="1" x14ac:dyDescent="0.25">
      <c r="A154" s="176"/>
      <c r="B154" s="171"/>
      <c r="C154" s="171"/>
      <c r="D154" s="172"/>
      <c r="E154" s="172"/>
      <c r="F154" s="172"/>
      <c r="G154" s="172"/>
      <c r="H154" s="173"/>
      <c r="I154" s="173"/>
      <c r="J154" s="174"/>
      <c r="K154" s="177"/>
    </row>
    <row r="155" spans="1:13" s="179" customFormat="1" ht="15.75" thickBot="1" x14ac:dyDescent="0.3">
      <c r="A155" s="178"/>
      <c r="D155" s="180"/>
      <c r="E155" s="180"/>
      <c r="F155" s="180"/>
      <c r="G155" s="180"/>
      <c r="H155" s="181">
        <f>SUM(H145:H154)</f>
        <v>3705.36</v>
      </c>
      <c r="I155" s="181">
        <f>SUM(I145:I154)</f>
        <v>3705.36</v>
      </c>
      <c r="J155" s="182"/>
      <c r="K155" s="181">
        <f>SUM(K146:K152)</f>
        <v>54.132000000216067</v>
      </c>
      <c r="M155" s="183">
        <f>I155-H155</f>
        <v>0</v>
      </c>
    </row>
    <row r="156" spans="1:13" s="175" customFormat="1" x14ac:dyDescent="0.25">
      <c r="A156" s="171"/>
      <c r="B156" s="171"/>
      <c r="C156" s="171"/>
      <c r="D156" s="172"/>
      <c r="E156" s="172"/>
      <c r="F156" s="172"/>
      <c r="G156" s="172"/>
      <c r="H156" s="173"/>
      <c r="I156" s="173"/>
      <c r="J156" s="174"/>
      <c r="K156" s="177"/>
    </row>
    <row r="157" spans="1:13" s="175" customFormat="1" x14ac:dyDescent="0.25">
      <c r="A157" s="171"/>
      <c r="B157" s="171"/>
      <c r="C157" s="171"/>
      <c r="D157" s="172"/>
      <c r="E157" s="172"/>
      <c r="F157" s="172"/>
      <c r="G157" s="172"/>
      <c r="H157" s="173"/>
      <c r="I157" s="173" t="s">
        <v>343</v>
      </c>
      <c r="J157" s="174"/>
      <c r="K157" s="177" t="s">
        <v>103</v>
      </c>
    </row>
    <row r="158" spans="1:13" s="175" customFormat="1" x14ac:dyDescent="0.25">
      <c r="A158" s="171" t="s">
        <v>417</v>
      </c>
      <c r="B158" s="171" t="s">
        <v>418</v>
      </c>
      <c r="C158" s="171" t="s">
        <v>419</v>
      </c>
      <c r="D158" s="172" t="s">
        <v>420</v>
      </c>
      <c r="E158" s="172" t="s">
        <v>46</v>
      </c>
      <c r="F158" s="172" t="s">
        <v>46</v>
      </c>
      <c r="G158" s="172" t="s">
        <v>46</v>
      </c>
      <c r="H158" s="173"/>
      <c r="I158" s="173">
        <v>265.27</v>
      </c>
      <c r="J158" s="174"/>
      <c r="K158" s="177">
        <v>530547</v>
      </c>
    </row>
    <row r="159" spans="1:13" x14ac:dyDescent="0.25">
      <c r="A159" s="184" t="s">
        <v>421</v>
      </c>
      <c r="B159" s="184" t="s">
        <v>422</v>
      </c>
      <c r="C159" s="36" t="s">
        <v>423</v>
      </c>
      <c r="I159" s="40">
        <v>282.95999999999998</v>
      </c>
      <c r="K159" s="40">
        <v>580072.41599999997</v>
      </c>
    </row>
    <row r="160" spans="1:13" x14ac:dyDescent="0.25">
      <c r="A160" s="184" t="s">
        <v>424</v>
      </c>
      <c r="B160" s="184" t="s">
        <v>425</v>
      </c>
      <c r="C160" s="36" t="s">
        <v>426</v>
      </c>
      <c r="I160" s="40">
        <v>581.66999999999996</v>
      </c>
      <c r="K160" s="40">
        <v>1212764.55</v>
      </c>
    </row>
    <row r="161" spans="1:11" s="185" customFormat="1" x14ac:dyDescent="0.25">
      <c r="A161" s="185" t="s">
        <v>427</v>
      </c>
      <c r="B161" s="185" t="s">
        <v>428</v>
      </c>
      <c r="C161" s="185" t="s">
        <v>429</v>
      </c>
      <c r="D161" s="185" t="s">
        <v>429</v>
      </c>
      <c r="H161" s="186">
        <v>846.79</v>
      </c>
      <c r="I161" s="186"/>
      <c r="K161" s="186">
        <v>-1858707</v>
      </c>
    </row>
    <row r="162" spans="1:11" s="185" customFormat="1" x14ac:dyDescent="0.25">
      <c r="A162" s="185" t="s">
        <v>427</v>
      </c>
      <c r="B162" s="185" t="s">
        <v>430</v>
      </c>
      <c r="C162" s="185" t="s">
        <v>431</v>
      </c>
      <c r="D162" s="185" t="s">
        <v>431</v>
      </c>
      <c r="H162" s="186">
        <v>211.7</v>
      </c>
      <c r="I162" s="186"/>
      <c r="K162" s="186">
        <v>-464677</v>
      </c>
    </row>
    <row r="163" spans="1:11" s="185" customFormat="1" x14ac:dyDescent="0.25">
      <c r="H163" s="186">
        <v>71.41</v>
      </c>
      <c r="I163" s="186"/>
      <c r="K163" s="186"/>
    </row>
    <row r="164" spans="1:11" x14ac:dyDescent="0.25">
      <c r="A164" s="184"/>
      <c r="B164" s="184"/>
    </row>
    <row r="165" spans="1:11" s="187" customFormat="1" ht="15.75" thickBot="1" x14ac:dyDescent="0.3">
      <c r="A165" s="187" t="s">
        <v>432</v>
      </c>
      <c r="H165" s="188">
        <f>SUM(H157:H164)</f>
        <v>1129.9000000000001</v>
      </c>
      <c r="I165" s="188">
        <f>SUM(I158:I164)</f>
        <v>1129.9000000000001</v>
      </c>
      <c r="J165" s="189">
        <f>H165-I165</f>
        <v>0</v>
      </c>
      <c r="K165" s="188">
        <f>SUM(K158:K164)</f>
        <v>-3.3999999985098839E-2</v>
      </c>
    </row>
    <row r="166" spans="1:11" s="185" customFormat="1" x14ac:dyDescent="0.25">
      <c r="H166" s="186"/>
      <c r="I166" s="186"/>
      <c r="J166" s="190"/>
      <c r="K166" s="186"/>
    </row>
    <row r="167" spans="1:11" s="191" customFormat="1" x14ac:dyDescent="0.25">
      <c r="A167" s="191" t="s">
        <v>433</v>
      </c>
      <c r="H167" s="192"/>
      <c r="I167" s="192" t="s">
        <v>343</v>
      </c>
      <c r="K167" s="192" t="s">
        <v>103</v>
      </c>
    </row>
    <row r="168" spans="1:11" s="193" customFormat="1" x14ac:dyDescent="0.25">
      <c r="A168" s="193" t="s">
        <v>434</v>
      </c>
      <c r="B168" s="193" t="s">
        <v>435</v>
      </c>
      <c r="C168" s="193" t="s">
        <v>436</v>
      </c>
      <c r="D168" s="193" t="s">
        <v>436</v>
      </c>
      <c r="H168" s="194"/>
      <c r="I168" s="194">
        <v>231.7</v>
      </c>
      <c r="K168" s="194">
        <v>491206.19999999995</v>
      </c>
    </row>
    <row r="169" spans="1:11" s="193" customFormat="1" x14ac:dyDescent="0.25">
      <c r="A169" s="193" t="s">
        <v>437</v>
      </c>
      <c r="B169" s="193" t="s">
        <v>438</v>
      </c>
      <c r="C169" s="193" t="s">
        <v>439</v>
      </c>
      <c r="D169" s="193" t="s">
        <v>440</v>
      </c>
      <c r="H169" s="194"/>
      <c r="I169" s="194">
        <v>239.51</v>
      </c>
      <c r="K169" s="194">
        <v>629910</v>
      </c>
    </row>
    <row r="170" spans="1:11" s="193" customFormat="1" x14ac:dyDescent="0.25">
      <c r="A170" s="193" t="s">
        <v>441</v>
      </c>
      <c r="B170" s="193" t="s">
        <v>442</v>
      </c>
      <c r="C170" s="193" t="s">
        <v>443</v>
      </c>
      <c r="D170" s="193" t="s">
        <v>444</v>
      </c>
      <c r="H170" s="194"/>
      <c r="I170" s="194">
        <v>433.13</v>
      </c>
      <c r="K170" s="194">
        <v>1580938.8</v>
      </c>
    </row>
    <row r="171" spans="1:11" s="193" customFormat="1" x14ac:dyDescent="0.25">
      <c r="A171" s="193" t="s">
        <v>441</v>
      </c>
      <c r="B171" s="193" t="s">
        <v>445</v>
      </c>
      <c r="C171" s="193" t="s">
        <v>446</v>
      </c>
      <c r="D171" s="193" t="s">
        <v>446</v>
      </c>
      <c r="H171" s="194"/>
      <c r="I171" s="194">
        <v>185.63</v>
      </c>
      <c r="K171" s="194">
        <v>677548.79999999993</v>
      </c>
    </row>
    <row r="172" spans="1:11" s="193" customFormat="1" x14ac:dyDescent="0.25">
      <c r="A172" s="193" t="s">
        <v>441</v>
      </c>
      <c r="B172" s="193" t="s">
        <v>447</v>
      </c>
      <c r="C172" s="193" t="s">
        <v>448</v>
      </c>
      <c r="D172" s="193" t="s">
        <v>448</v>
      </c>
      <c r="H172" s="194"/>
      <c r="I172" s="194">
        <v>211.33</v>
      </c>
      <c r="K172" s="194">
        <v>771352.2</v>
      </c>
    </row>
    <row r="173" spans="1:11" s="193" customFormat="1" x14ac:dyDescent="0.25">
      <c r="A173" s="193" t="s">
        <v>449</v>
      </c>
      <c r="B173" s="193" t="s">
        <v>450</v>
      </c>
      <c r="C173" s="193" t="s">
        <v>451</v>
      </c>
      <c r="D173" s="193" t="s">
        <v>451</v>
      </c>
      <c r="H173" s="194">
        <v>1114.3499999999999</v>
      </c>
      <c r="I173" s="194"/>
      <c r="K173" s="194">
        <v>-3320765</v>
      </c>
    </row>
    <row r="174" spans="1:11" s="193" customFormat="1" x14ac:dyDescent="0.25">
      <c r="A174" s="193" t="s">
        <v>449</v>
      </c>
      <c r="B174" s="193" t="s">
        <v>452</v>
      </c>
      <c r="C174" s="193" t="s">
        <v>451</v>
      </c>
      <c r="D174" s="193" t="s">
        <v>451</v>
      </c>
      <c r="H174" s="194">
        <v>278.58999999999997</v>
      </c>
      <c r="I174" s="194"/>
      <c r="K174" s="194">
        <v>-830191</v>
      </c>
    </row>
    <row r="175" spans="1:11" s="193" customFormat="1" x14ac:dyDescent="0.25">
      <c r="A175" s="193" t="s">
        <v>449</v>
      </c>
      <c r="B175" s="193" t="s">
        <v>453</v>
      </c>
      <c r="C175" s="195" t="s">
        <v>454</v>
      </c>
      <c r="D175" s="195" t="s">
        <v>454</v>
      </c>
      <c r="H175" s="194"/>
      <c r="I175" s="194">
        <v>91.64</v>
      </c>
      <c r="J175" s="194"/>
      <c r="K175" s="194"/>
    </row>
    <row r="176" spans="1:11" s="196" customFormat="1" ht="15.75" thickBot="1" x14ac:dyDescent="0.3">
      <c r="A176" s="196" t="s">
        <v>433</v>
      </c>
      <c r="H176" s="197">
        <f>SUM(H168:H175)</f>
        <v>1392.9399999999998</v>
      </c>
      <c r="I176" s="197">
        <f>SUM(I168:I175)</f>
        <v>1392.9399999999998</v>
      </c>
      <c r="J176" s="197">
        <f>H176-I176</f>
        <v>0</v>
      </c>
      <c r="K176" s="197">
        <f>SUM(K168:K175)</f>
        <v>0</v>
      </c>
    </row>
    <row r="177" spans="1:14" s="193" customFormat="1" x14ac:dyDescent="0.25">
      <c r="H177" s="194"/>
      <c r="I177" s="194"/>
      <c r="J177" s="198"/>
      <c r="K177" s="194"/>
    </row>
    <row r="178" spans="1:14" s="193" customFormat="1" x14ac:dyDescent="0.25">
      <c r="A178" s="191" t="s">
        <v>455</v>
      </c>
      <c r="H178" s="194"/>
      <c r="I178" s="194"/>
      <c r="K178" s="194"/>
    </row>
    <row r="179" spans="1:14" s="175" customFormat="1" x14ac:dyDescent="0.25">
      <c r="A179" s="175" t="s">
        <v>456</v>
      </c>
      <c r="B179" s="175" t="s">
        <v>457</v>
      </c>
      <c r="C179" s="175" t="s">
        <v>458</v>
      </c>
      <c r="D179" s="175" t="s">
        <v>458</v>
      </c>
      <c r="H179" s="199"/>
      <c r="I179" s="199">
        <v>629.41</v>
      </c>
      <c r="K179" s="199">
        <v>1951154</v>
      </c>
    </row>
    <row r="180" spans="1:14" s="175" customFormat="1" x14ac:dyDescent="0.25">
      <c r="A180" s="175" t="s">
        <v>456</v>
      </c>
      <c r="B180" s="175" t="s">
        <v>459</v>
      </c>
      <c r="C180" s="175" t="s">
        <v>460</v>
      </c>
      <c r="D180" s="175" t="s">
        <v>460</v>
      </c>
      <c r="H180" s="199"/>
      <c r="I180" s="199">
        <v>334.75</v>
      </c>
      <c r="K180" s="199">
        <v>1037735</v>
      </c>
    </row>
    <row r="181" spans="1:14" s="175" customFormat="1" x14ac:dyDescent="0.25">
      <c r="A181" s="175" t="s">
        <v>461</v>
      </c>
      <c r="B181" s="175" t="s">
        <v>462</v>
      </c>
      <c r="C181" s="175" t="s">
        <v>463</v>
      </c>
      <c r="D181" s="175" t="s">
        <v>463</v>
      </c>
      <c r="E181" s="175" t="s">
        <v>46</v>
      </c>
      <c r="F181" s="175" t="s">
        <v>46</v>
      </c>
      <c r="G181" s="175" t="s">
        <v>46</v>
      </c>
      <c r="H181" s="199"/>
      <c r="I181" s="199">
        <v>225.77</v>
      </c>
      <c r="K181" s="199">
        <v>711187</v>
      </c>
    </row>
    <row r="182" spans="1:14" s="175" customFormat="1" x14ac:dyDescent="0.25">
      <c r="A182" s="175" t="s">
        <v>464</v>
      </c>
      <c r="B182" s="175" t="s">
        <v>465</v>
      </c>
      <c r="C182" s="175" t="s">
        <v>466</v>
      </c>
      <c r="D182" s="175" t="s">
        <v>466</v>
      </c>
      <c r="H182" s="199">
        <v>1027.79</v>
      </c>
      <c r="I182" s="199"/>
      <c r="K182" s="199">
        <v>-2960061</v>
      </c>
    </row>
    <row r="183" spans="1:14" s="175" customFormat="1" x14ac:dyDescent="0.25">
      <c r="A183" s="175" t="s">
        <v>464</v>
      </c>
      <c r="B183" s="175" t="s">
        <v>467</v>
      </c>
      <c r="C183" s="175" t="s">
        <v>468</v>
      </c>
      <c r="D183" s="175" t="s">
        <v>468</v>
      </c>
      <c r="H183" s="199">
        <v>256.95</v>
      </c>
      <c r="I183" s="199"/>
      <c r="K183" s="199">
        <v>-740015</v>
      </c>
    </row>
    <row r="184" spans="1:14" s="175" customFormat="1" x14ac:dyDescent="0.25">
      <c r="A184" s="175" t="s">
        <v>464</v>
      </c>
      <c r="B184" s="175" t="s">
        <v>469</v>
      </c>
      <c r="C184" s="200" t="s">
        <v>470</v>
      </c>
      <c r="H184" s="199"/>
      <c r="I184" s="199">
        <v>94.809999999999945</v>
      </c>
      <c r="K184" s="199"/>
    </row>
    <row r="185" spans="1:14" s="196" customFormat="1" ht="15.75" thickBot="1" x14ac:dyDescent="0.3">
      <c r="H185" s="197">
        <f>SUM(H178:H184)</f>
        <v>1284.74</v>
      </c>
      <c r="I185" s="197">
        <f>SUM(I178:I184)</f>
        <v>1284.74</v>
      </c>
      <c r="J185" s="197"/>
      <c r="K185" s="197">
        <f>SUM(K179:K184)</f>
        <v>0</v>
      </c>
    </row>
    <row r="186" spans="1:14" s="175" customFormat="1" x14ac:dyDescent="0.25">
      <c r="H186" s="199"/>
      <c r="I186" s="199"/>
      <c r="K186" s="199"/>
      <c r="L186" s="201"/>
      <c r="M186" s="201"/>
      <c r="N186" s="201"/>
    </row>
    <row r="187" spans="1:14" s="193" customFormat="1" x14ac:dyDescent="0.25">
      <c r="A187" s="191" t="s">
        <v>471</v>
      </c>
      <c r="H187" s="194"/>
      <c r="I187" s="194"/>
      <c r="K187" s="194"/>
    </row>
    <row r="188" spans="1:14" s="175" customFormat="1" x14ac:dyDescent="0.25">
      <c r="A188" s="175" t="s">
        <v>472</v>
      </c>
      <c r="B188" s="175" t="s">
        <v>473</v>
      </c>
      <c r="C188" s="175" t="s">
        <v>474</v>
      </c>
      <c r="D188" s="175" t="s">
        <v>474</v>
      </c>
      <c r="E188" s="175" t="s">
        <v>46</v>
      </c>
      <c r="F188" s="175" t="s">
        <v>46</v>
      </c>
      <c r="G188" s="175" t="s">
        <v>46</v>
      </c>
      <c r="H188" s="199"/>
      <c r="I188" s="199">
        <v>215.65</v>
      </c>
      <c r="K188" s="199">
        <v>623235</v>
      </c>
    </row>
    <row r="189" spans="1:14" s="175" customFormat="1" x14ac:dyDescent="0.25">
      <c r="A189" s="175" t="s">
        <v>475</v>
      </c>
      <c r="B189" s="175" t="s">
        <v>476</v>
      </c>
      <c r="C189" s="175" t="s">
        <v>477</v>
      </c>
      <c r="D189" s="175" t="s">
        <v>477</v>
      </c>
      <c r="H189" s="199"/>
      <c r="I189" s="199">
        <v>329.89</v>
      </c>
      <c r="K189" s="199">
        <v>953381</v>
      </c>
    </row>
    <row r="190" spans="1:14" s="175" customFormat="1" x14ac:dyDescent="0.25">
      <c r="A190" s="175" t="s">
        <v>478</v>
      </c>
      <c r="B190" s="175" t="s">
        <v>479</v>
      </c>
      <c r="C190" s="175" t="s">
        <v>480</v>
      </c>
      <c r="D190" s="175" t="s">
        <v>480</v>
      </c>
      <c r="H190" s="199"/>
      <c r="I190" s="199">
        <v>107.24</v>
      </c>
      <c r="K190" s="199">
        <v>312080</v>
      </c>
    </row>
    <row r="191" spans="1:14" s="175" customFormat="1" x14ac:dyDescent="0.25">
      <c r="A191" s="175" t="s">
        <v>481</v>
      </c>
      <c r="B191" s="175" t="s">
        <v>482</v>
      </c>
      <c r="C191" s="175" t="s">
        <v>483</v>
      </c>
      <c r="D191" s="175" t="s">
        <v>483</v>
      </c>
      <c r="H191" s="199"/>
      <c r="I191" s="199">
        <v>202.42</v>
      </c>
      <c r="K191" s="199">
        <v>582984</v>
      </c>
    </row>
    <row r="192" spans="1:14" s="175" customFormat="1" x14ac:dyDescent="0.25">
      <c r="A192" s="175" t="s">
        <v>484</v>
      </c>
      <c r="B192" s="175" t="s">
        <v>485</v>
      </c>
      <c r="C192" s="175" t="s">
        <v>486</v>
      </c>
      <c r="D192" s="175" t="s">
        <v>487</v>
      </c>
      <c r="H192" s="199"/>
      <c r="I192" s="199">
        <v>230.86</v>
      </c>
      <c r="K192" s="199">
        <v>664874</v>
      </c>
    </row>
    <row r="193" spans="1:13" s="175" customFormat="1" x14ac:dyDescent="0.25">
      <c r="A193" s="175" t="s">
        <v>484</v>
      </c>
      <c r="B193" s="175" t="s">
        <v>488</v>
      </c>
      <c r="C193" s="175" t="s">
        <v>489</v>
      </c>
      <c r="D193" s="175" t="s">
        <v>489</v>
      </c>
      <c r="H193" s="199"/>
      <c r="I193" s="199">
        <v>211.04</v>
      </c>
      <c r="K193" s="199">
        <v>607799</v>
      </c>
    </row>
    <row r="194" spans="1:13" s="175" customFormat="1" x14ac:dyDescent="0.25">
      <c r="A194" s="175" t="s">
        <v>490</v>
      </c>
      <c r="B194" s="175" t="s">
        <v>491</v>
      </c>
      <c r="C194" s="175" t="s">
        <v>492</v>
      </c>
      <c r="D194" s="175" t="s">
        <v>492</v>
      </c>
      <c r="H194" s="199">
        <v>872.05</v>
      </c>
      <c r="I194" s="199"/>
      <c r="K194" s="199">
        <v>-2995500</v>
      </c>
    </row>
    <row r="195" spans="1:13" s="175" customFormat="1" x14ac:dyDescent="0.25">
      <c r="A195" s="175" t="s">
        <v>490</v>
      </c>
      <c r="B195" s="175" t="s">
        <v>493</v>
      </c>
      <c r="C195" s="175" t="s">
        <v>494</v>
      </c>
      <c r="H195" s="199">
        <v>213.96</v>
      </c>
      <c r="I195" s="199"/>
      <c r="K195" s="199">
        <v>-748871</v>
      </c>
    </row>
    <row r="196" spans="1:13" s="175" customFormat="1" x14ac:dyDescent="0.25">
      <c r="H196" s="199">
        <v>211.09</v>
      </c>
      <c r="I196" s="199"/>
      <c r="K196" s="199"/>
    </row>
    <row r="197" spans="1:13" s="175" customFormat="1" x14ac:dyDescent="0.25">
      <c r="H197" s="199"/>
      <c r="I197" s="199"/>
      <c r="K197" s="199"/>
    </row>
    <row r="198" spans="1:13" s="196" customFormat="1" ht="15.75" thickBot="1" x14ac:dyDescent="0.3">
      <c r="H198" s="197">
        <f>SUM(H188:H197)</f>
        <v>1297.0999999999999</v>
      </c>
      <c r="I198" s="197">
        <f>SUM(I188:I197)</f>
        <v>1297.0999999999999</v>
      </c>
      <c r="J198" s="197">
        <f>H198-I198</f>
        <v>0</v>
      </c>
      <c r="K198" s="197">
        <f>SUM(K188:K197)</f>
        <v>-18</v>
      </c>
      <c r="M198" s="202"/>
    </row>
    <row r="199" spans="1:13" s="193" customFormat="1" x14ac:dyDescent="0.25">
      <c r="H199" s="194"/>
      <c r="I199" s="194"/>
      <c r="J199" s="194"/>
      <c r="K199" s="194"/>
      <c r="M199" s="198"/>
    </row>
    <row r="200" spans="1:13" s="193" customFormat="1" x14ac:dyDescent="0.25">
      <c r="A200" s="203" t="s">
        <v>495</v>
      </c>
      <c r="H200" s="194"/>
      <c r="I200" s="194"/>
      <c r="K200" s="194"/>
    </row>
    <row r="201" spans="1:13" s="175" customFormat="1" x14ac:dyDescent="0.25">
      <c r="A201" s="175" t="s">
        <v>496</v>
      </c>
      <c r="B201" s="175" t="s">
        <v>497</v>
      </c>
      <c r="C201" s="175" t="s">
        <v>498</v>
      </c>
      <c r="D201" s="175" t="s">
        <v>499</v>
      </c>
      <c r="H201" s="199"/>
      <c r="I201" s="199">
        <v>284.99</v>
      </c>
      <c r="K201" s="199">
        <v>837848.32</v>
      </c>
    </row>
    <row r="202" spans="1:13" s="175" customFormat="1" x14ac:dyDescent="0.25">
      <c r="A202" s="175" t="s">
        <v>496</v>
      </c>
      <c r="B202" s="175" t="s">
        <v>500</v>
      </c>
      <c r="C202" s="175" t="s">
        <v>501</v>
      </c>
      <c r="D202" s="175" t="s">
        <v>501</v>
      </c>
      <c r="H202" s="199"/>
      <c r="I202" s="199">
        <v>140.86000000000001</v>
      </c>
      <c r="K202" s="199">
        <v>414131.4</v>
      </c>
    </row>
    <row r="203" spans="1:13" s="175" customFormat="1" x14ac:dyDescent="0.25">
      <c r="A203" s="175" t="s">
        <v>496</v>
      </c>
      <c r="B203" s="175" t="s">
        <v>502</v>
      </c>
      <c r="C203" s="175" t="s">
        <v>503</v>
      </c>
      <c r="D203" s="175" t="s">
        <v>503</v>
      </c>
      <c r="H203" s="199"/>
      <c r="I203" s="199">
        <v>376.87</v>
      </c>
      <c r="K203" s="199">
        <v>1104232</v>
      </c>
    </row>
    <row r="204" spans="1:13" s="175" customFormat="1" x14ac:dyDescent="0.25">
      <c r="A204" s="175" t="s">
        <v>504</v>
      </c>
      <c r="B204" s="175" t="s">
        <v>505</v>
      </c>
      <c r="C204" s="175" t="s">
        <v>506</v>
      </c>
      <c r="D204" s="175" t="s">
        <v>507</v>
      </c>
      <c r="H204" s="199"/>
      <c r="I204" s="199">
        <v>737.53</v>
      </c>
      <c r="K204" s="199">
        <v>2396970</v>
      </c>
    </row>
    <row r="205" spans="1:13" s="175" customFormat="1" x14ac:dyDescent="0.25">
      <c r="A205" s="175" t="s">
        <v>504</v>
      </c>
      <c r="B205" s="175" t="s">
        <v>508</v>
      </c>
      <c r="C205" s="175" t="s">
        <v>509</v>
      </c>
      <c r="D205" s="175" t="s">
        <v>510</v>
      </c>
      <c r="H205" s="199"/>
      <c r="I205" s="199">
        <v>256.79000000000002</v>
      </c>
      <c r="K205" s="199">
        <v>834579</v>
      </c>
    </row>
    <row r="206" spans="1:13" s="175" customFormat="1" x14ac:dyDescent="0.25">
      <c r="A206" s="175" t="s">
        <v>504</v>
      </c>
      <c r="B206" s="175" t="s">
        <v>511</v>
      </c>
      <c r="C206" s="175" t="s">
        <v>512</v>
      </c>
      <c r="D206" s="175" t="s">
        <v>513</v>
      </c>
      <c r="H206" s="199"/>
      <c r="I206" s="199">
        <v>178.59</v>
      </c>
      <c r="K206" s="199">
        <v>580394</v>
      </c>
    </row>
    <row r="207" spans="1:13" s="175" customFormat="1" x14ac:dyDescent="0.25">
      <c r="A207" s="175" t="s">
        <v>504</v>
      </c>
      <c r="B207" s="175" t="s">
        <v>514</v>
      </c>
      <c r="C207" s="175" t="s">
        <v>515</v>
      </c>
      <c r="D207" s="175" t="s">
        <v>516</v>
      </c>
      <c r="H207" s="199"/>
      <c r="I207" s="199">
        <v>256.79000000000002</v>
      </c>
      <c r="K207" s="199">
        <v>834579</v>
      </c>
    </row>
    <row r="208" spans="1:13" s="175" customFormat="1" x14ac:dyDescent="0.25">
      <c r="A208" s="175" t="s">
        <v>517</v>
      </c>
      <c r="B208" s="175" t="s">
        <v>518</v>
      </c>
      <c r="C208" s="175" t="s">
        <v>519</v>
      </c>
      <c r="D208" s="175" t="s">
        <v>520</v>
      </c>
      <c r="H208" s="199">
        <v>1623.85</v>
      </c>
      <c r="I208" s="199"/>
      <c r="K208" s="199">
        <v>-5602186</v>
      </c>
    </row>
    <row r="209" spans="1:13" s="175" customFormat="1" x14ac:dyDescent="0.25">
      <c r="A209" s="175" t="s">
        <v>517</v>
      </c>
      <c r="B209" s="175" t="s">
        <v>521</v>
      </c>
      <c r="C209" s="175" t="s">
        <v>519</v>
      </c>
      <c r="D209" s="175" t="s">
        <v>519</v>
      </c>
      <c r="H209" s="199">
        <v>405.96</v>
      </c>
      <c r="I209" s="199"/>
      <c r="K209" s="199">
        <v>-1400547</v>
      </c>
    </row>
    <row r="210" spans="1:13" s="175" customFormat="1" x14ac:dyDescent="0.25">
      <c r="A210" s="175" t="s">
        <v>517</v>
      </c>
      <c r="B210" s="175" t="s">
        <v>522</v>
      </c>
      <c r="C210" s="200" t="s">
        <v>523</v>
      </c>
      <c r="D210" s="200" t="s">
        <v>523</v>
      </c>
      <c r="H210" s="199">
        <v>202.61</v>
      </c>
      <c r="I210" s="199"/>
      <c r="K210" s="199"/>
    </row>
    <row r="211" spans="1:13" s="196" customFormat="1" ht="15.75" thickBot="1" x14ac:dyDescent="0.3">
      <c r="H211" s="197">
        <f>SUM(H201:H210)</f>
        <v>2232.42</v>
      </c>
      <c r="I211" s="197">
        <f>SUM(I201:I210)</f>
        <v>2232.42</v>
      </c>
      <c r="J211" s="197">
        <f>H211-I211</f>
        <v>0</v>
      </c>
      <c r="K211" s="197">
        <f>SUM(K201:K210)</f>
        <v>0.71999999973922968</v>
      </c>
      <c r="L211" s="202"/>
      <c r="M211" s="202"/>
    </row>
    <row r="212" spans="1:13" s="193" customFormat="1" x14ac:dyDescent="0.25">
      <c r="H212" s="194"/>
      <c r="I212" s="194"/>
      <c r="J212" s="194"/>
      <c r="K212" s="194"/>
      <c r="L212" s="198"/>
      <c r="M212" s="198"/>
    </row>
    <row r="213" spans="1:13" s="204" customFormat="1" x14ac:dyDescent="0.25">
      <c r="A213" s="204" t="s">
        <v>524</v>
      </c>
      <c r="H213" s="205"/>
      <c r="I213" s="205"/>
      <c r="K213" s="205"/>
    </row>
    <row r="214" spans="1:13" s="175" customFormat="1" x14ac:dyDescent="0.25">
      <c r="A214" s="175" t="s">
        <v>525</v>
      </c>
      <c r="B214" s="175" t="s">
        <v>526</v>
      </c>
      <c r="C214" s="175" t="s">
        <v>527</v>
      </c>
      <c r="D214" s="175" t="s">
        <v>527</v>
      </c>
      <c r="H214" s="199"/>
      <c r="I214" s="199">
        <v>214.87</v>
      </c>
      <c r="K214" s="199">
        <v>709070</v>
      </c>
    </row>
    <row r="215" spans="1:13" s="175" customFormat="1" x14ac:dyDescent="0.25">
      <c r="A215" s="175" t="s">
        <v>525</v>
      </c>
      <c r="B215" s="175" t="s">
        <v>528</v>
      </c>
      <c r="C215" s="175" t="s">
        <v>529</v>
      </c>
      <c r="D215" s="175" t="s">
        <v>529</v>
      </c>
      <c r="H215" s="199"/>
      <c r="I215" s="199">
        <v>156.84</v>
      </c>
      <c r="K215" s="199">
        <v>517576</v>
      </c>
    </row>
    <row r="216" spans="1:13" s="175" customFormat="1" x14ac:dyDescent="0.25">
      <c r="A216" s="175" t="s">
        <v>530</v>
      </c>
      <c r="B216" s="175" t="s">
        <v>531</v>
      </c>
      <c r="C216" s="175" t="s">
        <v>532</v>
      </c>
      <c r="D216" s="175" t="s">
        <v>533</v>
      </c>
      <c r="H216" s="199"/>
      <c r="I216" s="199">
        <v>986</v>
      </c>
      <c r="K216" s="199">
        <v>3406595</v>
      </c>
    </row>
    <row r="217" spans="1:13" s="175" customFormat="1" x14ac:dyDescent="0.25">
      <c r="A217" s="175" t="s">
        <v>534</v>
      </c>
      <c r="B217" s="175" t="s">
        <v>535</v>
      </c>
      <c r="C217" s="175" t="s">
        <v>536</v>
      </c>
      <c r="D217" s="175" t="s">
        <v>537</v>
      </c>
      <c r="H217" s="199"/>
      <c r="I217" s="199">
        <v>202.57</v>
      </c>
      <c r="K217" s="199">
        <v>702922</v>
      </c>
    </row>
    <row r="218" spans="1:13" s="175" customFormat="1" x14ac:dyDescent="0.25">
      <c r="A218" s="175" t="s">
        <v>534</v>
      </c>
      <c r="B218" s="175" t="s">
        <v>538</v>
      </c>
      <c r="C218" s="175" t="s">
        <v>539</v>
      </c>
      <c r="D218" s="175" t="s">
        <v>539</v>
      </c>
      <c r="H218" s="199"/>
      <c r="I218" s="199">
        <v>210.21</v>
      </c>
      <c r="K218" s="199">
        <v>726274</v>
      </c>
    </row>
    <row r="219" spans="1:13" s="175" customFormat="1" x14ac:dyDescent="0.25">
      <c r="A219" s="175" t="s">
        <v>540</v>
      </c>
      <c r="B219" s="175" t="s">
        <v>541</v>
      </c>
      <c r="C219" s="175" t="s">
        <v>542</v>
      </c>
      <c r="D219" s="175" t="s">
        <v>543</v>
      </c>
      <c r="H219" s="199">
        <v>104.95</v>
      </c>
      <c r="I219" s="199"/>
      <c r="K219" s="199"/>
    </row>
    <row r="220" spans="1:13" s="175" customFormat="1" x14ac:dyDescent="0.25">
      <c r="A220" s="175" t="s">
        <v>540</v>
      </c>
      <c r="B220" s="175" t="s">
        <v>544</v>
      </c>
      <c r="C220" s="175" t="s">
        <v>545</v>
      </c>
      <c r="D220" s="175" t="s">
        <v>546</v>
      </c>
      <c r="H220" s="199">
        <v>333.11</v>
      </c>
      <c r="I220" s="199"/>
      <c r="K220" s="199">
        <v>-1212487</v>
      </c>
    </row>
    <row r="221" spans="1:13" s="175" customFormat="1" x14ac:dyDescent="0.25">
      <c r="A221" s="175" t="s">
        <v>540</v>
      </c>
      <c r="B221" s="175" t="s">
        <v>547</v>
      </c>
      <c r="C221" s="175" t="s">
        <v>548</v>
      </c>
      <c r="D221" s="175" t="s">
        <v>549</v>
      </c>
      <c r="H221" s="199">
        <v>1332.43</v>
      </c>
      <c r="I221" s="199"/>
      <c r="K221" s="199">
        <v>-4849950</v>
      </c>
    </row>
    <row r="222" spans="1:13" s="196" customFormat="1" ht="15.75" thickBot="1" x14ac:dyDescent="0.3">
      <c r="H222" s="197">
        <f>SUM(H214:H221)</f>
        <v>1770.49</v>
      </c>
      <c r="I222" s="197">
        <f>SUM(I214:I221)</f>
        <v>1770.49</v>
      </c>
      <c r="J222" s="197">
        <f>H222-I222</f>
        <v>0</v>
      </c>
      <c r="K222" s="197">
        <f>SUM(K214:K221)</f>
        <v>0</v>
      </c>
      <c r="L222" s="202"/>
      <c r="M222" s="202"/>
    </row>
    <row r="223" spans="1:13" s="206" customFormat="1" x14ac:dyDescent="0.25">
      <c r="H223" s="207"/>
      <c r="I223" s="207"/>
      <c r="K223" s="207"/>
    </row>
    <row r="224" spans="1:13" s="209" customFormat="1" x14ac:dyDescent="0.25">
      <c r="A224" s="208" t="s">
        <v>550</v>
      </c>
      <c r="H224" s="210"/>
      <c r="I224" s="210"/>
      <c r="J224" s="210"/>
      <c r="K224" s="210"/>
      <c r="L224" s="211"/>
      <c r="M224" s="211"/>
    </row>
    <row r="225" spans="1:13" s="212" customFormat="1" x14ac:dyDescent="0.25">
      <c r="A225" s="212" t="s">
        <v>551</v>
      </c>
      <c r="B225" s="212" t="s">
        <v>552</v>
      </c>
      <c r="C225" s="212" t="s">
        <v>553</v>
      </c>
      <c r="D225" s="212" t="s">
        <v>553</v>
      </c>
      <c r="H225" s="213"/>
      <c r="I225" s="213">
        <v>210.99</v>
      </c>
      <c r="K225" s="213">
        <v>760612</v>
      </c>
    </row>
    <row r="226" spans="1:13" s="212" customFormat="1" x14ac:dyDescent="0.25">
      <c r="A226" s="212" t="s">
        <v>551</v>
      </c>
      <c r="B226" s="212" t="s">
        <v>554</v>
      </c>
      <c r="C226" s="212" t="s">
        <v>555</v>
      </c>
      <c r="D226" s="212" t="s">
        <v>556</v>
      </c>
      <c r="H226" s="213"/>
      <c r="I226" s="213">
        <v>136.18</v>
      </c>
      <c r="K226" s="213">
        <v>490918</v>
      </c>
    </row>
    <row r="227" spans="1:13" s="212" customFormat="1" x14ac:dyDescent="0.25">
      <c r="A227" s="212" t="s">
        <v>551</v>
      </c>
      <c r="B227" s="212" t="s">
        <v>557</v>
      </c>
      <c r="C227" s="212" t="s">
        <v>558</v>
      </c>
      <c r="D227" s="212" t="s">
        <v>558</v>
      </c>
      <c r="H227" s="213"/>
      <c r="I227" s="213">
        <v>215.49</v>
      </c>
      <c r="K227" s="213">
        <v>776844</v>
      </c>
    </row>
    <row r="228" spans="1:13" s="212" customFormat="1" x14ac:dyDescent="0.25">
      <c r="A228" s="212" t="s">
        <v>551</v>
      </c>
      <c r="B228" s="212" t="s">
        <v>559</v>
      </c>
      <c r="C228" s="212" t="s">
        <v>560</v>
      </c>
      <c r="D228" s="212" t="s">
        <v>560</v>
      </c>
      <c r="H228" s="213"/>
      <c r="I228" s="213">
        <v>180.01</v>
      </c>
      <c r="K228" s="213">
        <v>648943</v>
      </c>
    </row>
    <row r="229" spans="1:13" s="212" customFormat="1" x14ac:dyDescent="0.25">
      <c r="A229" s="212" t="s">
        <v>551</v>
      </c>
      <c r="B229" s="212" t="s">
        <v>561</v>
      </c>
      <c r="C229" s="212" t="s">
        <v>562</v>
      </c>
      <c r="D229" s="212" t="s">
        <v>562</v>
      </c>
      <c r="H229" s="213"/>
      <c r="I229" s="213">
        <v>199.57</v>
      </c>
      <c r="K229" s="213">
        <v>719460</v>
      </c>
    </row>
    <row r="230" spans="1:13" s="212" customFormat="1" x14ac:dyDescent="0.25">
      <c r="A230" s="212" t="s">
        <v>551</v>
      </c>
      <c r="B230" s="212" t="s">
        <v>563</v>
      </c>
      <c r="C230" s="212" t="s">
        <v>564</v>
      </c>
      <c r="D230" s="212" t="s">
        <v>564</v>
      </c>
      <c r="H230" s="213"/>
      <c r="I230" s="213">
        <v>207.87</v>
      </c>
      <c r="K230" s="213">
        <v>749374</v>
      </c>
    </row>
    <row r="231" spans="1:13" s="212" customFormat="1" x14ac:dyDescent="0.25">
      <c r="A231" s="212" t="s">
        <v>565</v>
      </c>
      <c r="B231" s="212" t="s">
        <v>566</v>
      </c>
      <c r="C231" s="212" t="s">
        <v>567</v>
      </c>
      <c r="D231" s="212" t="s">
        <v>568</v>
      </c>
      <c r="H231" s="213"/>
      <c r="I231" s="213">
        <v>201.22</v>
      </c>
      <c r="K231" s="213">
        <v>738449</v>
      </c>
    </row>
    <row r="232" spans="1:13" s="212" customFormat="1" x14ac:dyDescent="0.25">
      <c r="A232" s="212" t="s">
        <v>569</v>
      </c>
      <c r="B232" s="212" t="s">
        <v>570</v>
      </c>
      <c r="C232" s="212" t="s">
        <v>571</v>
      </c>
      <c r="D232" s="212" t="s">
        <v>572</v>
      </c>
      <c r="H232" s="213"/>
      <c r="I232" s="213">
        <v>196.09</v>
      </c>
      <c r="K232" s="213">
        <v>731379</v>
      </c>
    </row>
    <row r="233" spans="1:13" s="214" customFormat="1" x14ac:dyDescent="0.25">
      <c r="A233" s="214" t="s">
        <v>573</v>
      </c>
      <c r="B233" s="214" t="s">
        <v>574</v>
      </c>
      <c r="C233" s="214" t="s">
        <v>575</v>
      </c>
      <c r="D233" s="214" t="s">
        <v>575</v>
      </c>
      <c r="H233" s="215"/>
      <c r="I233" s="215">
        <v>190.15</v>
      </c>
      <c r="K233" s="215">
        <v>737796.48</v>
      </c>
    </row>
    <row r="234" spans="1:13" s="212" customFormat="1" x14ac:dyDescent="0.25">
      <c r="A234" s="212" t="s">
        <v>573</v>
      </c>
      <c r="B234" s="212" t="s">
        <v>576</v>
      </c>
      <c r="C234" s="212" t="s">
        <v>577</v>
      </c>
      <c r="D234" s="212" t="s">
        <v>577</v>
      </c>
      <c r="H234" s="213"/>
      <c r="I234" s="213">
        <v>45.57</v>
      </c>
      <c r="K234" s="213">
        <v>176819</v>
      </c>
      <c r="M234" s="216">
        <v>0.8</v>
      </c>
    </row>
    <row r="235" spans="1:13" s="212" customFormat="1" x14ac:dyDescent="0.25">
      <c r="A235" s="212" t="s">
        <v>573</v>
      </c>
      <c r="B235" s="212" t="s">
        <v>578</v>
      </c>
      <c r="C235" s="212" t="s">
        <v>579</v>
      </c>
      <c r="D235" s="212" t="s">
        <v>579</v>
      </c>
      <c r="H235" s="213"/>
      <c r="I235" s="213">
        <v>65.39</v>
      </c>
      <c r="K235" s="213">
        <v>253706</v>
      </c>
      <c r="L235" s="217">
        <f>+SUM(K225:K235)</f>
        <v>6784300.4800000004</v>
      </c>
      <c r="M235" s="217">
        <f>L235*80%</f>
        <v>5427440.3840000005</v>
      </c>
    </row>
    <row r="236" spans="1:13" s="221" customFormat="1" ht="12.2" customHeight="1" x14ac:dyDescent="0.25">
      <c r="A236" s="218" t="s">
        <v>580</v>
      </c>
      <c r="B236" s="218" t="s">
        <v>581</v>
      </c>
      <c r="C236" s="218" t="s">
        <v>582</v>
      </c>
      <c r="D236" s="219" t="s">
        <v>583</v>
      </c>
      <c r="E236" s="219" t="s">
        <v>46</v>
      </c>
      <c r="F236" s="219" t="s">
        <v>46</v>
      </c>
      <c r="G236" s="219" t="s">
        <v>46</v>
      </c>
      <c r="H236" s="220">
        <v>443.91</v>
      </c>
      <c r="I236" s="220"/>
      <c r="J236" s="220"/>
      <c r="K236" s="219"/>
    </row>
    <row r="237" spans="1:13" s="221" customFormat="1" ht="12.2" customHeight="1" x14ac:dyDescent="0.25">
      <c r="A237" s="218" t="s">
        <v>580</v>
      </c>
      <c r="B237" s="218" t="s">
        <v>584</v>
      </c>
      <c r="C237" s="218" t="s">
        <v>585</v>
      </c>
      <c r="D237" s="219" t="s">
        <v>586</v>
      </c>
      <c r="E237" s="219" t="s">
        <v>46</v>
      </c>
      <c r="F237" s="219" t="s">
        <v>46</v>
      </c>
      <c r="G237" s="219" t="s">
        <v>46</v>
      </c>
      <c r="H237" s="220">
        <v>280.92</v>
      </c>
      <c r="I237" s="220"/>
      <c r="J237" s="220"/>
      <c r="K237" s="213">
        <v>-1356860.48</v>
      </c>
    </row>
    <row r="238" spans="1:13" s="221" customFormat="1" ht="12.2" customHeight="1" x14ac:dyDescent="0.25">
      <c r="A238" s="218" t="s">
        <v>580</v>
      </c>
      <c r="B238" s="218" t="s">
        <v>587</v>
      </c>
      <c r="C238" s="218" t="s">
        <v>588</v>
      </c>
      <c r="D238" s="219" t="s">
        <v>589</v>
      </c>
      <c r="E238" s="219" t="s">
        <v>46</v>
      </c>
      <c r="F238" s="219" t="s">
        <v>46</v>
      </c>
      <c r="G238" s="219" t="s">
        <v>46</v>
      </c>
      <c r="H238" s="220">
        <v>1123.7</v>
      </c>
      <c r="I238" s="220"/>
      <c r="J238" s="220"/>
      <c r="K238" s="213">
        <v>-5427440</v>
      </c>
    </row>
    <row r="239" spans="1:13" s="212" customFormat="1" x14ac:dyDescent="0.25">
      <c r="H239" s="213"/>
      <c r="I239" s="213"/>
      <c r="K239" s="213"/>
    </row>
    <row r="240" spans="1:13" s="212" customFormat="1" x14ac:dyDescent="0.25">
      <c r="H240" s="213"/>
      <c r="I240" s="213"/>
      <c r="K240" s="213"/>
    </row>
    <row r="241" spans="1:13" s="222" customFormat="1" ht="15.75" thickBot="1" x14ac:dyDescent="0.3">
      <c r="H241" s="223">
        <f>SUM(H224:H240)</f>
        <v>1848.5300000000002</v>
      </c>
      <c r="I241" s="223">
        <f>SUM(I224:I240)</f>
        <v>1848.5300000000002</v>
      </c>
      <c r="J241" s="223"/>
      <c r="K241" s="223">
        <f>SUM(K224:K240)</f>
        <v>0</v>
      </c>
      <c r="L241" s="224" t="s">
        <v>550</v>
      </c>
      <c r="M241" s="225"/>
    </row>
    <row r="243" spans="1:13" x14ac:dyDescent="0.25">
      <c r="A243" s="206" t="s">
        <v>590</v>
      </c>
    </row>
    <row r="244" spans="1:13" s="212" customFormat="1" x14ac:dyDescent="0.25">
      <c r="A244" s="212" t="s">
        <v>591</v>
      </c>
      <c r="B244" s="212" t="s">
        <v>592</v>
      </c>
      <c r="C244" s="212" t="s">
        <v>593</v>
      </c>
      <c r="D244" s="212" t="s">
        <v>593</v>
      </c>
      <c r="E244" s="212" t="s">
        <v>46</v>
      </c>
      <c r="F244" s="212" t="s">
        <v>46</v>
      </c>
      <c r="G244" s="212" t="s">
        <v>46</v>
      </c>
      <c r="H244" s="213"/>
      <c r="I244" s="213">
        <v>148.31</v>
      </c>
      <c r="K244" s="213">
        <v>648139.64400000009</v>
      </c>
    </row>
    <row r="245" spans="1:13" s="212" customFormat="1" x14ac:dyDescent="0.25">
      <c r="A245" s="212" t="s">
        <v>591</v>
      </c>
      <c r="B245" s="212" t="s">
        <v>594</v>
      </c>
      <c r="C245" s="212" t="s">
        <v>595</v>
      </c>
      <c r="D245" s="212" t="s">
        <v>595</v>
      </c>
      <c r="E245" s="212" t="s">
        <v>46</v>
      </c>
      <c r="F245" s="212" t="s">
        <v>46</v>
      </c>
      <c r="G245" s="212" t="s">
        <v>46</v>
      </c>
      <c r="H245" s="213"/>
      <c r="I245" s="213">
        <v>180.32</v>
      </c>
      <c r="K245" s="213">
        <v>788011.77600000007</v>
      </c>
    </row>
    <row r="246" spans="1:13" s="212" customFormat="1" x14ac:dyDescent="0.25">
      <c r="A246" s="212" t="s">
        <v>591</v>
      </c>
      <c r="B246" s="212" t="s">
        <v>596</v>
      </c>
      <c r="C246" s="212" t="s">
        <v>597</v>
      </c>
      <c r="D246" s="212" t="s">
        <v>598</v>
      </c>
      <c r="E246" s="212" t="s">
        <v>46</v>
      </c>
      <c r="F246" s="212" t="s">
        <v>46</v>
      </c>
      <c r="G246" s="212" t="s">
        <v>46</v>
      </c>
      <c r="H246" s="213"/>
      <c r="I246" s="213">
        <v>185.59</v>
      </c>
      <c r="K246" s="213">
        <v>811044.08000000007</v>
      </c>
    </row>
    <row r="247" spans="1:13" s="212" customFormat="1" x14ac:dyDescent="0.25">
      <c r="A247" s="212" t="s">
        <v>591</v>
      </c>
      <c r="B247" s="212" t="s">
        <v>599</v>
      </c>
      <c r="C247" s="212" t="s">
        <v>600</v>
      </c>
      <c r="D247" s="212" t="s">
        <v>601</v>
      </c>
      <c r="E247" s="212" t="s">
        <v>46</v>
      </c>
      <c r="F247" s="212" t="s">
        <v>46</v>
      </c>
      <c r="G247" s="212" t="s">
        <v>46</v>
      </c>
      <c r="H247" s="213"/>
      <c r="I247" s="213">
        <v>186.49</v>
      </c>
      <c r="K247" s="213">
        <v>814986.36800000002</v>
      </c>
    </row>
    <row r="248" spans="1:13" s="212" customFormat="1" x14ac:dyDescent="0.25">
      <c r="A248" s="212" t="s">
        <v>602</v>
      </c>
      <c r="B248" s="212" t="s">
        <v>603</v>
      </c>
      <c r="C248" s="212" t="s">
        <v>604</v>
      </c>
      <c r="D248" s="212" t="s">
        <v>604</v>
      </c>
      <c r="E248" s="212" t="s">
        <v>46</v>
      </c>
      <c r="F248" s="212" t="s">
        <v>46</v>
      </c>
      <c r="G248" s="212" t="s">
        <v>46</v>
      </c>
      <c r="H248" s="213"/>
      <c r="I248" s="213">
        <v>56.43</v>
      </c>
      <c r="K248" s="213">
        <v>272544.2</v>
      </c>
    </row>
    <row r="249" spans="1:13" s="212" customFormat="1" x14ac:dyDescent="0.25">
      <c r="A249" s="212" t="s">
        <v>602</v>
      </c>
      <c r="B249" s="212" t="s">
        <v>605</v>
      </c>
      <c r="C249" s="212" t="s">
        <v>606</v>
      </c>
      <c r="D249" s="212" t="s">
        <v>607</v>
      </c>
      <c r="E249" s="212" t="s">
        <v>46</v>
      </c>
      <c r="F249" s="212" t="s">
        <v>46</v>
      </c>
      <c r="G249" s="212" t="s">
        <v>46</v>
      </c>
      <c r="H249" s="213"/>
      <c r="I249" s="213">
        <v>120.37</v>
      </c>
      <c r="K249" s="213">
        <v>581367.31200000003</v>
      </c>
    </row>
    <row r="250" spans="1:13" s="212" customFormat="1" x14ac:dyDescent="0.25">
      <c r="A250" s="212" t="s">
        <v>602</v>
      </c>
      <c r="B250" s="212" t="s">
        <v>608</v>
      </c>
      <c r="C250" s="212" t="s">
        <v>609</v>
      </c>
      <c r="D250" s="212" t="s">
        <v>610</v>
      </c>
      <c r="E250" s="212" t="s">
        <v>46</v>
      </c>
      <c r="F250" s="212" t="s">
        <v>46</v>
      </c>
      <c r="G250" s="212" t="s">
        <v>46</v>
      </c>
      <c r="H250" s="213"/>
      <c r="I250" s="213">
        <v>177.22</v>
      </c>
      <c r="K250" s="213">
        <v>855961.5</v>
      </c>
    </row>
    <row r="251" spans="1:13" s="212" customFormat="1" x14ac:dyDescent="0.25">
      <c r="A251" s="212" t="s">
        <v>611</v>
      </c>
      <c r="B251" s="212" t="s">
        <v>612</v>
      </c>
      <c r="C251" s="212" t="s">
        <v>613</v>
      </c>
      <c r="D251" s="212" t="s">
        <v>614</v>
      </c>
      <c r="E251" s="212" t="s">
        <v>46</v>
      </c>
      <c r="F251" s="212" t="s">
        <v>46</v>
      </c>
      <c r="G251" s="212" t="s">
        <v>46</v>
      </c>
      <c r="H251" s="213"/>
      <c r="I251" s="213">
        <v>175.48</v>
      </c>
      <c r="K251" s="213">
        <v>880916.67599999998</v>
      </c>
    </row>
    <row r="252" spans="1:13" s="212" customFormat="1" x14ac:dyDescent="0.25">
      <c r="A252" s="226" t="s">
        <v>615</v>
      </c>
      <c r="B252" s="212" t="s">
        <v>616</v>
      </c>
      <c r="C252" s="227" t="s">
        <v>617</v>
      </c>
      <c r="H252" s="213">
        <v>244.72</v>
      </c>
      <c r="I252" s="213"/>
      <c r="K252" s="213"/>
      <c r="L252" s="228">
        <f>5652992*20%</f>
        <v>1130598.4000000001</v>
      </c>
      <c r="M252" s="212" t="s">
        <v>618</v>
      </c>
    </row>
    <row r="253" spans="1:13" s="212" customFormat="1" x14ac:dyDescent="0.25">
      <c r="A253" s="226" t="s">
        <v>615</v>
      </c>
      <c r="B253" s="212" t="s">
        <v>619</v>
      </c>
      <c r="C253" s="227" t="s">
        <v>617</v>
      </c>
      <c r="H253" s="213">
        <v>978.87</v>
      </c>
      <c r="I253" s="213"/>
      <c r="K253" s="213"/>
      <c r="L253" s="229">
        <v>4522394</v>
      </c>
      <c r="M253" s="212" t="s">
        <v>620</v>
      </c>
    </row>
    <row r="254" spans="1:13" s="164" customFormat="1" x14ac:dyDescent="0.25">
      <c r="A254" s="230" t="s">
        <v>615</v>
      </c>
      <c r="B254" s="164" t="s">
        <v>621</v>
      </c>
      <c r="C254" s="231" t="s">
        <v>622</v>
      </c>
      <c r="H254" s="232">
        <v>6.6200000000001182</v>
      </c>
      <c r="I254" s="232"/>
      <c r="K254" s="232"/>
    </row>
    <row r="256" spans="1:13" s="233" customFormat="1" ht="15.75" thickBot="1" x14ac:dyDescent="0.3">
      <c r="H256" s="234">
        <f>SUM(H244:H254)</f>
        <v>1230.21</v>
      </c>
      <c r="I256" s="234">
        <f>SUM(I244:I254)</f>
        <v>1230.21</v>
      </c>
      <c r="K256" s="234">
        <f>SUM(K244:K254)</f>
        <v>5652971.5559999999</v>
      </c>
      <c r="L256" s="234">
        <f>SUM(L244:L254)</f>
        <v>5652992.4000000004</v>
      </c>
      <c r="M256" s="235" t="s">
        <v>590</v>
      </c>
    </row>
    <row r="257" spans="1:21" ht="15.75" thickTop="1" x14ac:dyDescent="0.25"/>
    <row r="258" spans="1:21" x14ac:dyDescent="0.25">
      <c r="A258" s="206" t="s">
        <v>623</v>
      </c>
      <c r="I258" s="40">
        <f>I256-H256</f>
        <v>0</v>
      </c>
    </row>
    <row r="259" spans="1:21" x14ac:dyDescent="0.25">
      <c r="K259" s="158" t="s">
        <v>624</v>
      </c>
      <c r="M259" s="158" t="s">
        <v>625</v>
      </c>
      <c r="O259" s="236" t="s">
        <v>626</v>
      </c>
      <c r="P259" s="236" t="s">
        <v>627</v>
      </c>
      <c r="Q259" s="236" t="s">
        <v>628</v>
      </c>
    </row>
    <row r="260" spans="1:21" s="242" customFormat="1" ht="12.2" customHeight="1" x14ac:dyDescent="0.25">
      <c r="A260" s="237" t="s">
        <v>629</v>
      </c>
      <c r="B260" s="253" t="s">
        <v>630</v>
      </c>
      <c r="C260" s="237" t="s">
        <v>631</v>
      </c>
      <c r="D260" s="238" t="s">
        <v>632</v>
      </c>
      <c r="E260" s="238" t="s">
        <v>46</v>
      </c>
      <c r="F260" s="238" t="s">
        <v>46</v>
      </c>
      <c r="G260" s="238" t="s">
        <v>46</v>
      </c>
      <c r="H260" s="239"/>
      <c r="I260" s="239">
        <v>193.9</v>
      </c>
      <c r="J260" s="240" t="s">
        <v>633</v>
      </c>
      <c r="K260" s="241">
        <f>(583.22*3865)*40%</f>
        <v>901658.12000000011</v>
      </c>
      <c r="M260" s="243">
        <v>233.29</v>
      </c>
      <c r="N260" s="244" t="s">
        <v>343</v>
      </c>
      <c r="O260" s="242">
        <v>3865</v>
      </c>
      <c r="P260" s="245">
        <f>O260*M260</f>
        <v>901665.85</v>
      </c>
      <c r="Q260" s="245">
        <f>P260-K260</f>
        <v>7.7299999998649582</v>
      </c>
      <c r="T260" s="269">
        <v>2254145</v>
      </c>
      <c r="U260" s="245">
        <f>T260-K260</f>
        <v>1352486.88</v>
      </c>
    </row>
    <row r="261" spans="1:21" s="242" customFormat="1" ht="12.2" customHeight="1" x14ac:dyDescent="0.25">
      <c r="A261" s="237" t="s">
        <v>634</v>
      </c>
      <c r="B261" s="237" t="s">
        <v>635</v>
      </c>
      <c r="C261" s="237" t="s">
        <v>636</v>
      </c>
      <c r="D261" s="238" t="s">
        <v>636</v>
      </c>
      <c r="E261" s="238" t="s">
        <v>46</v>
      </c>
      <c r="F261" s="238" t="s">
        <v>46</v>
      </c>
      <c r="G261" s="238" t="s">
        <v>46</v>
      </c>
      <c r="H261" s="239"/>
      <c r="I261" s="239">
        <v>290.93</v>
      </c>
      <c r="J261" s="240" t="s">
        <v>633</v>
      </c>
      <c r="K261" s="241">
        <v>1338287.04</v>
      </c>
      <c r="M261" s="243">
        <v>317.28000000000003</v>
      </c>
      <c r="N261" s="244" t="s">
        <v>343</v>
      </c>
      <c r="O261" s="242">
        <v>4218</v>
      </c>
      <c r="P261" s="245">
        <f t="shared" ref="P261:P268" si="0">O261*M261</f>
        <v>1338287.04</v>
      </c>
      <c r="Q261" s="245">
        <f t="shared" ref="Q261:Q268" si="1">P261-K261</f>
        <v>0</v>
      </c>
    </row>
    <row r="262" spans="1:21" s="242" customFormat="1" ht="12.2" customHeight="1" x14ac:dyDescent="0.25">
      <c r="A262" s="237" t="s">
        <v>634</v>
      </c>
      <c r="B262" s="237" t="s">
        <v>637</v>
      </c>
      <c r="C262" s="237" t="s">
        <v>638</v>
      </c>
      <c r="D262" s="238" t="s">
        <v>639</v>
      </c>
      <c r="E262" s="238" t="s">
        <v>46</v>
      </c>
      <c r="F262" s="238" t="s">
        <v>46</v>
      </c>
      <c r="G262" s="238" t="s">
        <v>46</v>
      </c>
      <c r="H262" s="239"/>
      <c r="I262" s="239">
        <v>397.27</v>
      </c>
      <c r="J262" s="240" t="s">
        <v>633</v>
      </c>
      <c r="K262" s="241">
        <v>1827448.196</v>
      </c>
      <c r="M262" s="243">
        <v>458.81200000000001</v>
      </c>
      <c r="N262" s="244" t="s">
        <v>343</v>
      </c>
      <c r="O262" s="242">
        <v>3983</v>
      </c>
      <c r="P262" s="245">
        <f t="shared" si="0"/>
        <v>1827448.196</v>
      </c>
      <c r="Q262" s="245">
        <f t="shared" si="1"/>
        <v>0</v>
      </c>
    </row>
    <row r="263" spans="1:21" s="242" customFormat="1" ht="12.2" customHeight="1" x14ac:dyDescent="0.25">
      <c r="A263" s="237" t="s">
        <v>634</v>
      </c>
      <c r="B263" s="237" t="s">
        <v>640</v>
      </c>
      <c r="C263" s="237" t="s">
        <v>641</v>
      </c>
      <c r="D263" s="238" t="s">
        <v>642</v>
      </c>
      <c r="E263" s="238" t="s">
        <v>46</v>
      </c>
      <c r="F263" s="238" t="s">
        <v>46</v>
      </c>
      <c r="G263" s="238" t="s">
        <v>46</v>
      </c>
      <c r="H263" s="239"/>
      <c r="I263" s="239">
        <v>505.29</v>
      </c>
      <c r="J263" s="240" t="s">
        <v>633</v>
      </c>
      <c r="K263" s="241">
        <v>2324311.6799999997</v>
      </c>
      <c r="M263" s="243">
        <v>575.04</v>
      </c>
      <c r="N263" s="244" t="s">
        <v>343</v>
      </c>
      <c r="O263" s="242">
        <v>4042</v>
      </c>
      <c r="P263" s="245">
        <f t="shared" si="0"/>
        <v>2324311.6799999997</v>
      </c>
      <c r="Q263" s="245">
        <f t="shared" si="1"/>
        <v>0</v>
      </c>
    </row>
    <row r="264" spans="1:21" s="250" customFormat="1" ht="12.2" customHeight="1" x14ac:dyDescent="0.25">
      <c r="A264" s="246" t="s">
        <v>634</v>
      </c>
      <c r="B264" s="246" t="s">
        <v>643</v>
      </c>
      <c r="C264" s="246" t="s">
        <v>644</v>
      </c>
      <c r="D264" s="247" t="s">
        <v>645</v>
      </c>
      <c r="E264" s="247" t="s">
        <v>46</v>
      </c>
      <c r="F264" s="247" t="s">
        <v>46</v>
      </c>
      <c r="G264" s="247" t="s">
        <v>46</v>
      </c>
      <c r="H264" s="248"/>
      <c r="I264" s="248">
        <v>874.86</v>
      </c>
      <c r="J264" s="240" t="s">
        <v>633</v>
      </c>
      <c r="K264" s="249">
        <v>4024353.5480000009</v>
      </c>
      <c r="M264" s="251">
        <v>919.01200000000017</v>
      </c>
      <c r="N264" s="244" t="s">
        <v>343</v>
      </c>
      <c r="O264" s="250">
        <v>4379</v>
      </c>
      <c r="P264" s="245">
        <f t="shared" si="0"/>
        <v>4024353.5480000009</v>
      </c>
      <c r="Q264" s="245">
        <f t="shared" si="1"/>
        <v>0</v>
      </c>
    </row>
    <row r="265" spans="1:21" customFormat="1" x14ac:dyDescent="0.25">
      <c r="A265" s="252">
        <v>45632</v>
      </c>
      <c r="B265" s="253" t="s">
        <v>646</v>
      </c>
      <c r="C265" s="253" t="s">
        <v>647</v>
      </c>
      <c r="I265" s="240">
        <v>1129.8800000000001</v>
      </c>
      <c r="J265" s="240" t="s">
        <v>648</v>
      </c>
      <c r="K265" s="254">
        <v>5084482</v>
      </c>
      <c r="M265" s="243">
        <v>1137.4680000000001</v>
      </c>
      <c r="N265" s="244" t="s">
        <v>343</v>
      </c>
      <c r="O265">
        <v>4470</v>
      </c>
      <c r="P265" s="245">
        <f t="shared" si="0"/>
        <v>5084481.96</v>
      </c>
      <c r="Q265" s="245">
        <f t="shared" si="1"/>
        <v>-4.0000000037252903E-2</v>
      </c>
    </row>
    <row r="266" spans="1:21" customFormat="1" x14ac:dyDescent="0.25">
      <c r="A266" s="255" t="s">
        <v>649</v>
      </c>
      <c r="B266" s="253" t="s">
        <v>650</v>
      </c>
      <c r="C266" s="253" t="s">
        <v>651</v>
      </c>
      <c r="I266" s="240">
        <v>91.45</v>
      </c>
      <c r="J266" s="240" t="s">
        <v>648</v>
      </c>
      <c r="K266" s="254">
        <v>425253.60000000003</v>
      </c>
      <c r="M266" s="243">
        <v>425253.60000000003</v>
      </c>
      <c r="N266" t="s">
        <v>103</v>
      </c>
      <c r="O266" t="s">
        <v>103</v>
      </c>
      <c r="P266" s="245">
        <f>M266</f>
        <v>425253.60000000003</v>
      </c>
      <c r="Q266" s="245">
        <f t="shared" si="1"/>
        <v>0</v>
      </c>
    </row>
    <row r="267" spans="1:21" customFormat="1" x14ac:dyDescent="0.25">
      <c r="A267" s="255" t="s">
        <v>649</v>
      </c>
      <c r="B267" s="253" t="s">
        <v>652</v>
      </c>
      <c r="C267" s="253" t="s">
        <v>653</v>
      </c>
      <c r="I267" s="240">
        <v>508</v>
      </c>
      <c r="J267" s="240" t="s">
        <v>648</v>
      </c>
      <c r="K267" s="254">
        <v>2362205.4</v>
      </c>
      <c r="M267" s="243">
        <v>1006.05</v>
      </c>
      <c r="N267" s="244" t="s">
        <v>343</v>
      </c>
      <c r="O267">
        <v>2348</v>
      </c>
      <c r="P267" s="245">
        <f t="shared" si="0"/>
        <v>2362205.4</v>
      </c>
      <c r="Q267" s="245">
        <f t="shared" si="1"/>
        <v>0</v>
      </c>
    </row>
    <row r="268" spans="1:21" customFormat="1" x14ac:dyDescent="0.25">
      <c r="A268" s="255" t="s">
        <v>649</v>
      </c>
      <c r="B268" s="253" t="s">
        <v>654</v>
      </c>
      <c r="C268" s="253" t="s">
        <v>655</v>
      </c>
      <c r="I268" s="240">
        <v>213.47</v>
      </c>
      <c r="J268" s="240" t="s">
        <v>648</v>
      </c>
      <c r="K268" s="254">
        <v>992604.12</v>
      </c>
      <c r="M268" s="243">
        <v>236.61599999999999</v>
      </c>
      <c r="N268" s="244" t="s">
        <v>343</v>
      </c>
      <c r="O268">
        <v>4195</v>
      </c>
      <c r="P268" s="245">
        <f t="shared" si="0"/>
        <v>992604.12</v>
      </c>
      <c r="Q268" s="245">
        <f t="shared" si="1"/>
        <v>0</v>
      </c>
    </row>
    <row r="269" spans="1:21" customFormat="1" x14ac:dyDescent="0.25">
      <c r="A269" s="255"/>
      <c r="B269" s="253"/>
      <c r="C269" s="253"/>
      <c r="I269" s="240"/>
      <c r="J269" s="240"/>
      <c r="K269" s="254"/>
      <c r="M269" s="36"/>
    </row>
    <row r="270" spans="1:21" customFormat="1" x14ac:dyDescent="0.25">
      <c r="A270" s="255"/>
      <c r="B270" s="253"/>
      <c r="C270" s="253"/>
      <c r="I270" s="240"/>
      <c r="J270" s="240"/>
      <c r="K270" s="254"/>
      <c r="M270" s="36"/>
    </row>
    <row r="271" spans="1:21" customFormat="1" x14ac:dyDescent="0.25">
      <c r="A271" s="255"/>
      <c r="B271" s="253"/>
      <c r="C271" s="253"/>
      <c r="I271" s="240"/>
      <c r="J271" s="240"/>
      <c r="K271" s="254"/>
      <c r="M271" s="36"/>
    </row>
    <row r="272" spans="1:21" s="250" customFormat="1" ht="12.2" customHeight="1" x14ac:dyDescent="0.25">
      <c r="A272" s="246"/>
      <c r="B272" s="246"/>
      <c r="C272" s="246"/>
      <c r="D272" s="247"/>
      <c r="E272" s="247"/>
      <c r="F272" s="247"/>
      <c r="G272" s="247"/>
      <c r="H272" s="248"/>
      <c r="I272" s="248"/>
      <c r="J272" s="248"/>
      <c r="K272" s="249"/>
    </row>
    <row r="273" spans="1:12" s="260" customFormat="1" ht="12.2" customHeight="1" thickBot="1" x14ac:dyDescent="0.3">
      <c r="A273" s="256"/>
      <c r="B273" s="256"/>
      <c r="C273" s="256"/>
      <c r="D273" s="257"/>
      <c r="E273" s="257"/>
      <c r="F273" s="257"/>
      <c r="G273" s="257"/>
      <c r="H273" s="258"/>
      <c r="I273" s="258"/>
      <c r="J273" s="258"/>
      <c r="K273" s="259">
        <f>SUM(K260:K272)</f>
        <v>19280603.704</v>
      </c>
    </row>
    <row r="274" spans="1:12" s="250" customFormat="1" ht="12.2" customHeight="1" thickTop="1" x14ac:dyDescent="0.25">
      <c r="A274" s="246"/>
      <c r="B274" s="246"/>
      <c r="C274" s="246"/>
      <c r="D274" s="247"/>
      <c r="E274" s="247"/>
      <c r="F274" s="247"/>
      <c r="G274" s="247"/>
      <c r="H274" s="248"/>
      <c r="I274" s="248"/>
      <c r="J274" s="248"/>
      <c r="K274" s="261">
        <f>K273*80%</f>
        <v>15424482.963200001</v>
      </c>
      <c r="L274" s="262">
        <f>K274/30</f>
        <v>514149.43210666667</v>
      </c>
    </row>
    <row r="275" spans="1:12" s="250" customFormat="1" ht="12.2" customHeight="1" x14ac:dyDescent="0.25">
      <c r="A275" s="246"/>
      <c r="B275" s="246"/>
      <c r="C275" s="246"/>
      <c r="D275" s="247"/>
      <c r="E275" s="247"/>
      <c r="F275" s="247"/>
      <c r="G275" s="247"/>
      <c r="H275" s="248"/>
      <c r="I275" s="248"/>
      <c r="J275" s="248"/>
      <c r="K275" s="249"/>
    </row>
    <row r="276" spans="1:12" s="267" customFormat="1" ht="12.2" customHeight="1" x14ac:dyDescent="0.25">
      <c r="A276" s="263" t="s">
        <v>634</v>
      </c>
      <c r="B276" s="263" t="s">
        <v>643</v>
      </c>
      <c r="C276" s="263" t="s">
        <v>644</v>
      </c>
      <c r="D276" s="264" t="s">
        <v>645</v>
      </c>
      <c r="E276" s="264" t="s">
        <v>656</v>
      </c>
      <c r="F276" s="264" t="s">
        <v>46</v>
      </c>
      <c r="G276" s="264" t="s">
        <v>46</v>
      </c>
      <c r="H276" s="265"/>
      <c r="I276" s="265">
        <v>4024354</v>
      </c>
      <c r="J276" s="265"/>
      <c r="K276" s="266"/>
      <c r="L276" s="267" t="s">
        <v>657</v>
      </c>
    </row>
    <row r="279" spans="1:12" x14ac:dyDescent="0.25">
      <c r="L279" s="268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FEB'25 TO MAY'25</vt:lpstr>
      <vt:lpstr>MANUAL CHECK</vt:lpstr>
      <vt:lpstr>ODOO EXPORT 4-MAY-25</vt:lpstr>
      <vt:lpstr>Daw Tin Mar Cho MAR'25</vt:lpstr>
      <vt:lpstr>(Jun'24&amp; July24) Oct Issued</vt:lpstr>
      <vt:lpstr>INCENTIVE ODOO</vt:lpstr>
      <vt:lpstr>ERP MANUAL CHECK</vt:lpstr>
      <vt:lpstr>'(Jun''24&amp; July24) Oct Issued'!Print_Area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cp:lastPrinted>2025-07-11T08:16:30Z</cp:lastPrinted>
  <dcterms:created xsi:type="dcterms:W3CDTF">2025-02-24T02:41:04Z</dcterms:created>
  <dcterms:modified xsi:type="dcterms:W3CDTF">2025-07-11T08:20:59Z</dcterms:modified>
</cp:coreProperties>
</file>