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tabRatio="503"/>
  </bookViews>
  <sheets>
    <sheet name="Reman" sheetId="1" r:id="rId1"/>
  </sheets>
  <externalReferences>
    <externalReference r:id="rId2"/>
    <externalReference r:id="rId3"/>
  </externalReferences>
  <definedNames>
    <definedName name="Att_Type">#REF!</definedName>
    <definedName name="Department">'[1]Employee List'!$V$6:$V$11</definedName>
    <definedName name="EM_ID">'[1]Employee List'!$C$6:$C$27</definedName>
    <definedName name="Maritial_Status">'[1]Employee List'!$T$6:$T$9</definedName>
    <definedName name="Monthly">'[1]Employee List'!$X$6:$X$17</definedName>
    <definedName name="Position">'[1]Employee List'!$U$6:$U$15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1" l="1"/>
  <c r="V8" i="1"/>
  <c r="W8" i="1"/>
  <c r="X8" i="1"/>
  <c r="Q8" i="1"/>
  <c r="P8" i="1"/>
  <c r="O8" i="1"/>
  <c r="H8" i="1"/>
  <c r="N8" i="1" l="1"/>
  <c r="R8" i="1" s="1"/>
  <c r="Q5" i="1"/>
  <c r="Q6" i="1"/>
  <c r="Q7" i="1"/>
  <c r="P5" i="1"/>
  <c r="P6" i="1"/>
  <c r="P7" i="1"/>
  <c r="O5" i="1"/>
  <c r="O6" i="1"/>
  <c r="O7" i="1"/>
  <c r="N6" i="1"/>
  <c r="R6" i="1" s="1"/>
  <c r="S6" i="1" s="1"/>
  <c r="H6" i="1"/>
  <c r="X7" i="1"/>
  <c r="W7" i="1"/>
  <c r="V7" i="1"/>
  <c r="U7" i="1"/>
  <c r="G7" i="1"/>
  <c r="H7" i="1" s="1"/>
  <c r="N7" i="1" s="1"/>
  <c r="X6" i="1"/>
  <c r="W6" i="1"/>
  <c r="V6" i="1"/>
  <c r="U6" i="1"/>
  <c r="X5" i="1"/>
  <c r="W5" i="1"/>
  <c r="V5" i="1"/>
  <c r="U5" i="1"/>
  <c r="G5" i="1"/>
  <c r="H5" i="1" s="1"/>
  <c r="N5" i="1" s="1"/>
  <c r="R5" i="1" s="1"/>
  <c r="S5" i="1" s="1"/>
  <c r="R7" i="1" l="1"/>
  <c r="S7" i="1" s="1"/>
  <c r="S8" i="1"/>
  <c r="T8" i="1" s="1"/>
  <c r="Y8" i="1" s="1"/>
  <c r="Z8" i="1" s="1"/>
  <c r="T6" i="1"/>
  <c r="Y6" i="1" s="1"/>
  <c r="Z6" i="1" s="1"/>
  <c r="T5" i="1"/>
  <c r="Y5" i="1" s="1"/>
  <c r="Z5" i="1" s="1"/>
  <c r="T7" i="1" l="1"/>
  <c r="Y7" i="1" s="1"/>
  <c r="Z7" i="1" s="1"/>
  <c r="G10" i="1"/>
  <c r="H9" i="1"/>
  <c r="N9" i="1" s="1"/>
  <c r="Q9" i="1"/>
  <c r="P9" i="1"/>
  <c r="O9" i="1"/>
  <c r="D9" i="1"/>
  <c r="E9" i="1"/>
  <c r="F9" i="1"/>
  <c r="R9" i="1" l="1"/>
  <c r="S9" i="1" s="1"/>
  <c r="T9" i="1" s="1"/>
  <c r="U9" i="1" s="1"/>
  <c r="O4" i="1"/>
  <c r="V9" i="1" l="1"/>
  <c r="W9" i="1" l="1"/>
  <c r="X9" i="1" s="1"/>
  <c r="Y9" i="1" s="1"/>
  <c r="Z9" i="1" l="1"/>
  <c r="H4" i="1"/>
  <c r="N4" i="1" l="1"/>
  <c r="Q4" i="1" l="1"/>
  <c r="P4" i="1"/>
  <c r="R4" i="1" s="1"/>
  <c r="H10" i="1" l="1"/>
  <c r="S4" i="1" l="1"/>
  <c r="T4" i="1" s="1"/>
  <c r="U4" i="1" l="1"/>
  <c r="V4" i="1" l="1"/>
  <c r="W4" i="1" l="1"/>
  <c r="X4" i="1" s="1"/>
  <c r="Y4" i="1" s="1"/>
  <c r="Z4" i="1" l="1"/>
  <c r="Z10" i="1" s="1"/>
  <c r="Y10" i="1" l="1"/>
</calcChain>
</file>

<file path=xl/comments1.xml><?xml version="1.0" encoding="utf-8"?>
<comments xmlns="http://schemas.openxmlformats.org/spreadsheetml/2006/main">
  <authors>
    <author>Burbrit - HR</author>
    <author>Aladdin</author>
    <author>User</author>
  </authors>
  <commentList>
    <comment ref="I3" authorId="0" shapeId="0">
      <text>
        <r>
          <rPr>
            <b/>
            <sz val="11"/>
            <color indexed="81"/>
            <rFont val="Pyidaungsu"/>
            <family val="2"/>
          </rPr>
          <t>သန်ခေါင်စာရင်းပါ အတူနေ မိဘ အတွက်သာ ထည့်ပေးရန်  (အရေတွက်)</t>
        </r>
      </text>
    </comment>
    <comment ref="J3" authorId="0" shapeId="0">
      <text>
        <r>
          <rPr>
            <b/>
            <sz val="11"/>
            <color indexed="81"/>
            <rFont val="Pyidaungsu"/>
            <family val="2"/>
          </rPr>
          <t>အိမ်ထောင်ဘက် သက်သာခွင့် ထည့်သွင်းပေးရန် (ဝင်ငွေခွန်ဆောင်ရန် ဝင်ငွေ ထိ အကျုံးမဝင်သောသူ / ဝင် ငွေမရှိသောသူ ဖြစ်၇မည် ) (အရေတွက်)</t>
        </r>
      </text>
    </comment>
    <comment ref="K3" authorId="0" shapeId="0">
      <text>
        <r>
          <rPr>
            <b/>
            <sz val="11"/>
            <color indexed="81"/>
            <rFont val="Pyidaungsu"/>
            <family val="2"/>
          </rPr>
          <t>အခွန်ထမ်း ဝနိထမ်း၏ တရားဝင် သား/သမီးရှိပါက ထည့်ပေးရန်  ( အရေတွက်)</t>
        </r>
      </text>
    </comment>
    <comment ref="M3" authorId="1" shapeId="0">
      <text>
        <r>
          <rPr>
            <b/>
            <sz val="11"/>
            <color indexed="81"/>
            <rFont val="Pyidaungsu"/>
            <family val="2"/>
          </rPr>
          <t>မိမိကိုယ် တိုင်ဆောင်ထားပါက ထည့်ပေးပါရန် ။</t>
        </r>
      </text>
    </comment>
    <comment ref="M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<sst xmlns="http://schemas.openxmlformats.org/spreadsheetml/2006/main" count="55" uniqueCount="46">
  <si>
    <t>No.</t>
  </si>
  <si>
    <t>EM_Name</t>
  </si>
  <si>
    <t>Join Date</t>
  </si>
  <si>
    <t>Designation</t>
  </si>
  <si>
    <t>Department</t>
  </si>
  <si>
    <t>Yearly
Income</t>
  </si>
  <si>
    <t>Parents</t>
  </si>
  <si>
    <t>Marital</t>
  </si>
  <si>
    <t>Child</t>
  </si>
  <si>
    <t>SSB</t>
  </si>
  <si>
    <t>Other
Premium</t>
  </si>
  <si>
    <t>Relief
(20%)</t>
  </si>
  <si>
    <t>Relief
(Parents)</t>
  </si>
  <si>
    <t>Relief
(Marital)</t>
  </si>
  <si>
    <t>Relief
(Child)</t>
  </si>
  <si>
    <t>Income Tax</t>
  </si>
  <si>
    <t>Tax 0%</t>
  </si>
  <si>
    <t>Tax 5%</t>
  </si>
  <si>
    <t>Tax 10%</t>
  </si>
  <si>
    <t>Tax 15%</t>
  </si>
  <si>
    <t>Tax 20%</t>
  </si>
  <si>
    <t>Tax 25%</t>
  </si>
  <si>
    <t>Yearly
Income Tax</t>
  </si>
  <si>
    <t>Monthly
Income Tax</t>
  </si>
  <si>
    <t>Remarks</t>
  </si>
  <si>
    <t>Total</t>
  </si>
  <si>
    <t>BU/BR/DIV</t>
  </si>
  <si>
    <t>Active</t>
  </si>
  <si>
    <t>Salary</t>
  </si>
  <si>
    <t>Income Tax Database (2024 ~2025)</t>
  </si>
  <si>
    <t>Remanufacturing</t>
  </si>
  <si>
    <t>Khun Tint San</t>
  </si>
  <si>
    <t xml:space="preserve"> Nov 04, 2024</t>
  </si>
  <si>
    <t>National Sales Manager</t>
  </si>
  <si>
    <t>Sales &amp; Marketing</t>
  </si>
  <si>
    <t>Sai Lao Kham</t>
  </si>
  <si>
    <t>Assistant General Manager</t>
  </si>
  <si>
    <t>Management</t>
  </si>
  <si>
    <t>Win Aung</t>
  </si>
  <si>
    <t>Senior Department Head</t>
  </si>
  <si>
    <t>QA</t>
  </si>
  <si>
    <t>Tin New Htwe</t>
  </si>
  <si>
    <t>Finance &amp; Account Dept Head</t>
  </si>
  <si>
    <t>Finance &amp; Account</t>
  </si>
  <si>
    <t>Aung Kyaw Thu</t>
  </si>
  <si>
    <t>Operation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</si>
</sst>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dd/mm/yyyy"/>
  </numFmts>
  <fonts count="13" x14ac:knownFonts="1">
    <font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1"/>
      <name val="Times New Roman"/>
      <family val="1"/>
    </font>
    <font>
      <b/>
      <sz val="11"/>
      <color indexed="81"/>
      <name val="Pyidaungsu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165" fontId="2" fillId="0" borderId="5" xfId="1" applyNumberFormat="1" applyFont="1" applyBorder="1" applyAlignment="1" applyProtection="1">
      <alignment horizontal="center" vertical="center"/>
      <protection locked="0"/>
    </xf>
    <xf numFmtId="165" fontId="2" fillId="0" borderId="5" xfId="1" applyNumberFormat="1" applyFont="1" applyBorder="1" applyAlignment="1" applyProtection="1">
      <alignment vertical="center"/>
      <protection locked="0"/>
    </xf>
    <xf numFmtId="166" fontId="2" fillId="0" borderId="5" xfId="1" applyNumberFormat="1" applyFont="1" applyBorder="1" applyAlignment="1" applyProtection="1">
      <alignment vertical="center"/>
      <protection locked="0"/>
    </xf>
    <xf numFmtId="166" fontId="2" fillId="0" borderId="5" xfId="0" applyNumberFormat="1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165" fontId="2" fillId="0" borderId="5" xfId="1" applyNumberFormat="1" applyFont="1" applyFill="1" applyBorder="1" applyAlignment="1" applyProtection="1">
      <alignment horizontal="center" vertical="center"/>
      <protection locked="0"/>
    </xf>
    <xf numFmtId="165" fontId="2" fillId="0" borderId="5" xfId="0" applyNumberFormat="1" applyFont="1" applyBorder="1" applyAlignment="1" applyProtection="1">
      <alignment vertical="center"/>
      <protection locked="0"/>
    </xf>
    <xf numFmtId="167" fontId="2" fillId="0" borderId="5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9" fillId="8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1" fillId="8" borderId="4" xfId="0" applyFont="1" applyFill="1" applyBorder="1" applyAlignment="1" applyProtection="1">
      <alignment horizontal="center" vertical="center"/>
      <protection locked="0"/>
    </xf>
    <xf numFmtId="0" fontId="11" fillId="8" borderId="6" xfId="0" applyFont="1" applyFill="1" applyBorder="1" applyAlignment="1" applyProtection="1">
      <alignment vertical="center"/>
      <protection locked="0"/>
    </xf>
    <xf numFmtId="0" fontId="11" fillId="8" borderId="12" xfId="0" applyFont="1" applyFill="1" applyBorder="1" applyAlignment="1" applyProtection="1">
      <alignment vertical="center"/>
      <protection locked="0"/>
    </xf>
    <xf numFmtId="15" fontId="11" fillId="8" borderId="15" xfId="0" applyNumberFormat="1" applyFont="1" applyFill="1" applyBorder="1" applyAlignment="1" applyProtection="1">
      <alignment horizontal="right" vertical="center" wrapText="1"/>
      <protection locked="0"/>
    </xf>
    <xf numFmtId="0" fontId="11" fillId="8" borderId="15" xfId="0" applyFont="1" applyFill="1" applyBorder="1" applyAlignment="1" applyProtection="1">
      <alignment vertical="center"/>
      <protection locked="0"/>
    </xf>
    <xf numFmtId="165" fontId="11" fillId="8" borderId="18" xfId="1" applyNumberFormat="1" applyFont="1" applyFill="1" applyBorder="1" applyAlignment="1" applyProtection="1">
      <alignment horizontal="center" vertical="center"/>
      <protection locked="0"/>
    </xf>
    <xf numFmtId="165" fontId="11" fillId="8" borderId="4" xfId="1" applyNumberFormat="1" applyFont="1" applyFill="1" applyBorder="1" applyAlignment="1" applyProtection="1">
      <alignment vertical="center"/>
      <protection locked="0"/>
    </xf>
    <xf numFmtId="0" fontId="11" fillId="8" borderId="5" xfId="0" applyFont="1" applyFill="1" applyBorder="1" applyAlignment="1" applyProtection="1">
      <alignment horizontal="center" vertical="center"/>
      <protection locked="0"/>
    </xf>
    <xf numFmtId="165" fontId="11" fillId="8" borderId="5" xfId="1" applyNumberFormat="1" applyFont="1" applyFill="1" applyBorder="1" applyAlignment="1" applyProtection="1">
      <alignment horizontal="center" vertical="center"/>
      <protection locked="0"/>
    </xf>
    <xf numFmtId="165" fontId="11" fillId="8" borderId="5" xfId="1" applyNumberFormat="1" applyFont="1" applyFill="1" applyBorder="1" applyAlignment="1" applyProtection="1">
      <alignment vertical="center"/>
      <protection locked="0"/>
    </xf>
    <xf numFmtId="166" fontId="11" fillId="8" borderId="5" xfId="1" applyNumberFormat="1" applyFont="1" applyFill="1" applyBorder="1" applyAlignment="1" applyProtection="1">
      <alignment vertical="center"/>
      <protection locked="0"/>
    </xf>
    <xf numFmtId="166" fontId="11" fillId="8" borderId="5" xfId="0" applyNumberFormat="1" applyFont="1" applyFill="1" applyBorder="1" applyAlignment="1" applyProtection="1">
      <alignment vertical="center"/>
      <protection locked="0"/>
    </xf>
    <xf numFmtId="15" fontId="11" fillId="8" borderId="15" xfId="0" applyNumberFormat="1" applyFont="1" applyFill="1" applyBorder="1" applyAlignment="1" applyProtection="1">
      <alignment vertical="center" wrapText="1"/>
      <protection locked="0"/>
    </xf>
    <xf numFmtId="0" fontId="11" fillId="8" borderId="13" xfId="0" applyFont="1" applyFill="1" applyBorder="1" applyAlignment="1" applyProtection="1">
      <alignment vertical="center"/>
      <protection locked="0"/>
    </xf>
    <xf numFmtId="15" fontId="11" fillId="8" borderId="16" xfId="0" applyNumberFormat="1" applyFont="1" applyFill="1" applyBorder="1" applyAlignment="1" applyProtection="1">
      <alignment vertical="center" wrapText="1"/>
      <protection locked="0"/>
    </xf>
    <xf numFmtId="0" fontId="11" fillId="8" borderId="16" xfId="0" applyFont="1" applyFill="1" applyBorder="1" applyAlignment="1" applyProtection="1">
      <alignment vertical="center" wrapText="1"/>
      <protection locked="0"/>
    </xf>
    <xf numFmtId="0" fontId="11" fillId="8" borderId="21" xfId="0" applyFont="1" applyFill="1" applyBorder="1" applyAlignment="1" applyProtection="1">
      <alignment vertical="center" wrapText="1"/>
      <protection locked="0"/>
    </xf>
    <xf numFmtId="165" fontId="11" fillId="8" borderId="19" xfId="1" applyNumberFormat="1" applyFont="1" applyFill="1" applyBorder="1" applyAlignment="1" applyProtection="1">
      <alignment horizontal="center" vertical="center"/>
      <protection locked="0"/>
    </xf>
    <xf numFmtId="0" fontId="11" fillId="8" borderId="11" xfId="0" applyFont="1" applyFill="1" applyBorder="1" applyAlignment="1" applyProtection="1">
      <alignment vertical="center" wrapText="1"/>
      <protection locked="0"/>
    </xf>
    <xf numFmtId="0" fontId="11" fillId="8" borderId="14" xfId="0" applyFont="1" applyFill="1" applyBorder="1" applyAlignment="1" applyProtection="1">
      <alignment vertical="center"/>
      <protection locked="0"/>
    </xf>
    <xf numFmtId="15" fontId="11" fillId="8" borderId="17" xfId="0" applyNumberFormat="1" applyFont="1" applyFill="1" applyBorder="1" applyAlignment="1" applyProtection="1">
      <alignment vertical="center" wrapText="1"/>
      <protection locked="0"/>
    </xf>
    <xf numFmtId="0" fontId="11" fillId="8" borderId="17" xfId="0" applyFont="1" applyFill="1" applyBorder="1" applyAlignment="1" applyProtection="1">
      <alignment vertical="center" wrapText="1"/>
      <protection locked="0"/>
    </xf>
    <xf numFmtId="165" fontId="11" fillId="8" borderId="20" xfId="1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165" fontId="9" fillId="0" borderId="8" xfId="0" applyNumberFormat="1" applyFont="1" applyBorder="1" applyAlignment="1" applyProtection="1">
      <alignment vertical="center"/>
      <protection locked="0"/>
    </xf>
    <xf numFmtId="165" fontId="11" fillId="0" borderId="8" xfId="0" applyNumberFormat="1" applyFont="1" applyBorder="1" applyAlignment="1" applyProtection="1">
      <alignment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165" fontId="9" fillId="0" borderId="8" xfId="0" applyNumberFormat="1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Comma 2 2" xfId="2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1"/>
        <name val="Times New Roman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7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1"/>
        <name val="Times New Roman"/>
        <scheme val="none"/>
      </font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(New%20PIT)%20Payroll%20-%20Sample%20(Mar'%202024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aing%20Nyein%20Aye\KNA\Income%20Tax\Income%20Tax%20update\Income%20Tax%20For%20Jan'25\Income%20tax%20%20Database%20File%20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mployee List"/>
      <sheetName val="Attendance"/>
      <sheetName val="Employee Info"/>
      <sheetName val="SSB"/>
      <sheetName val="Leave &amp; Absent"/>
      <sheetName val="Other Allowance"/>
      <sheetName val="Overtime"/>
      <sheetName val="Income Tax"/>
      <sheetName val="Payroll"/>
      <sheetName val="Pay Slip (1)"/>
      <sheetName val="Pay Slip (2)"/>
      <sheetName val="Birthday Alert"/>
      <sheetName val="PIT (1 Year) (Old)"/>
      <sheetName val="PIT (Salary Change) (Old)"/>
      <sheetName val="PIT (NUG)"/>
      <sheetName val="PIT (Military)"/>
      <sheetName val="PIT Law"/>
      <sheetName val="Finger Print"/>
      <sheetName val="(New PIT) Payroll - Sample (Mar"/>
    </sheetNames>
    <sheetDataSet>
      <sheetData sheetId="0" refreshError="1"/>
      <sheetData sheetId="1">
        <row r="6">
          <cell r="C6">
            <v>1001</v>
          </cell>
          <cell r="T6" t="str">
            <v>Married</v>
          </cell>
          <cell r="U6" t="str">
            <v>MD</v>
          </cell>
          <cell r="V6" t="str">
            <v>Admin</v>
          </cell>
          <cell r="X6" t="str">
            <v>Jan</v>
          </cell>
        </row>
        <row r="7">
          <cell r="C7">
            <v>1002</v>
          </cell>
          <cell r="T7" t="str">
            <v>Widow</v>
          </cell>
          <cell r="U7" t="str">
            <v>Chief Account</v>
          </cell>
          <cell r="V7" t="str">
            <v>Finance</v>
          </cell>
          <cell r="X7" t="str">
            <v>Feb</v>
          </cell>
        </row>
        <row r="8">
          <cell r="C8">
            <v>1003</v>
          </cell>
          <cell r="T8" t="str">
            <v>Divorce</v>
          </cell>
          <cell r="U8" t="str">
            <v>Manager</v>
          </cell>
          <cell r="V8" t="str">
            <v>HR</v>
          </cell>
          <cell r="X8" t="str">
            <v>Mar</v>
          </cell>
        </row>
        <row r="9">
          <cell r="C9">
            <v>1004</v>
          </cell>
          <cell r="T9" t="str">
            <v>Single</v>
          </cell>
          <cell r="U9" t="str">
            <v>Staff</v>
          </cell>
          <cell r="V9" t="str">
            <v>Sale</v>
          </cell>
          <cell r="X9" t="str">
            <v>Apr</v>
          </cell>
        </row>
        <row r="10">
          <cell r="C10">
            <v>1005</v>
          </cell>
          <cell r="U10" t="str">
            <v>Coordinator</v>
          </cell>
          <cell r="V10" t="str">
            <v>Store</v>
          </cell>
          <cell r="X10" t="str">
            <v>May</v>
          </cell>
        </row>
        <row r="11">
          <cell r="C11">
            <v>1006</v>
          </cell>
          <cell r="U11" t="str">
            <v>Supervisor</v>
          </cell>
          <cell r="V11" t="str">
            <v>Marketing</v>
          </cell>
          <cell r="X11" t="str">
            <v>Jun</v>
          </cell>
        </row>
        <row r="12">
          <cell r="C12">
            <v>1007</v>
          </cell>
          <cell r="U12" t="str">
            <v>Assistant Manager</v>
          </cell>
          <cell r="X12" t="str">
            <v>Jul</v>
          </cell>
        </row>
        <row r="13">
          <cell r="C13">
            <v>1008</v>
          </cell>
          <cell r="U13" t="str">
            <v>Executive</v>
          </cell>
          <cell r="X13" t="str">
            <v>Aug</v>
          </cell>
        </row>
        <row r="14">
          <cell r="C14">
            <v>1009</v>
          </cell>
          <cell r="U14" t="str">
            <v>Helper</v>
          </cell>
          <cell r="X14" t="str">
            <v>Sep</v>
          </cell>
        </row>
        <row r="15">
          <cell r="C15">
            <v>1010</v>
          </cell>
          <cell r="U15" t="str">
            <v>Drive</v>
          </cell>
          <cell r="X15" t="str">
            <v>Oct</v>
          </cell>
        </row>
        <row r="16">
          <cell r="C16">
            <v>1011</v>
          </cell>
          <cell r="X16" t="str">
            <v>Nov</v>
          </cell>
        </row>
        <row r="17">
          <cell r="C17">
            <v>1012</v>
          </cell>
          <cell r="X17" t="str">
            <v>Dec</v>
          </cell>
        </row>
        <row r="18">
          <cell r="C18">
            <v>1013</v>
          </cell>
        </row>
        <row r="19">
          <cell r="C19">
            <v>1014</v>
          </cell>
        </row>
        <row r="20">
          <cell r="C20">
            <v>1015</v>
          </cell>
        </row>
        <row r="21">
          <cell r="C21">
            <v>1016</v>
          </cell>
        </row>
        <row r="22">
          <cell r="C22">
            <v>1017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an"/>
      <sheetName val="Income tax  Database File  Jan'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Income_Tax" displayName="Income_Tax" ref="A3:AA10" totalsRowCount="1" headerRowDxfId="59" dataDxfId="57" totalsRowDxfId="55" headerRowBorderDxfId="58" tableBorderDxfId="56" totalsRowBorderDxfId="54">
  <autoFilter ref="A3:AA9"/>
  <tableColumns count="27">
    <tableColumn id="1" name="No." totalsRowLabel="Total" dataDxfId="53" totalsRowDxfId="7"/>
    <tableColumn id="2" name="BU/BR/DIV" dataDxfId="52" totalsRowDxfId="6"/>
    <tableColumn id="3" name="EM_Name" dataDxfId="51" totalsRowDxfId="5"/>
    <tableColumn id="4" name="Join Date" dataDxfId="50" totalsRowDxfId="4">
      <calculatedColumnFormula>IFERROR(VLOOKUP(B4,[1]!Employee_List[[EM_ID]:[Remark]],9,FALSE),"")</calculatedColumnFormula>
    </tableColumn>
    <tableColumn id="5" name="Designation" dataDxfId="49" totalsRowDxfId="3">
      <calculatedColumnFormula>IFERROR(VLOOKUP(B4,[1]!Employee_List[[EM_ID]:[Remark]],6,FALSE),"")</calculatedColumnFormula>
    </tableColumn>
    <tableColumn id="6" name="Department" dataDxfId="48" totalsRowDxfId="2">
      <calculatedColumnFormula>IFERROR(VLOOKUP(B4,[1]!Employee_List[[EM_ID]:[Remark]],7,FALSE),"")</calculatedColumnFormula>
    </tableColumn>
    <tableColumn id="7" name="Salary" totalsRowFunction="sum" dataDxfId="47" totalsRowDxfId="1" dataCellStyle="Comma"/>
    <tableColumn id="9" name="Yearly_x000a_Income" totalsRowFunction="sum" dataDxfId="46" totalsRowDxfId="0">
      <calculatedColumnFormula>IFERROR(Income_Tax[[#This Row],[Salary]]*12,"")</calculatedColumnFormula>
    </tableColumn>
    <tableColumn id="10" name="Parents" dataDxfId="45" totalsRowDxfId="44"/>
    <tableColumn id="11" name="Marital" dataDxfId="43" totalsRowDxfId="42"/>
    <tableColumn id="12" name="Child" dataDxfId="41" totalsRowDxfId="40"/>
    <tableColumn id="29" name="SSB" dataDxfId="39" totalsRowDxfId="38" dataCellStyle="Comma">
      <calculatedColumnFormula>IFERROR(VLOOKUP(B4,[1]!SSB[[EM_ID]:[Total Amount]],9,FALSE)*12,"")</calculatedColumnFormula>
    </tableColumn>
    <tableColumn id="13" name="Other_x000a_Premium" dataDxfId="37" totalsRowDxfId="36" dataCellStyle="Comma"/>
    <tableColumn id="14" name="Relief_x000a_(20%)" dataDxfId="35" totalsRowDxfId="34">
      <calculatedColumnFormula>IFERROR(IF((Income_Tax[[#This Row],[Yearly
Income]]*20%)&gt;=10000000,10000000,Income_Tax[[#This Row],[Yearly
Income]]*20%),"")</calculatedColumnFormula>
    </tableColumn>
    <tableColumn id="15" name="Relief_x000a_(Parents)" dataDxfId="33" totalsRowDxfId="32">
      <calculatedColumnFormula>Income_Tax[[#This Row],[Parents]]*1000000</calculatedColumnFormula>
    </tableColumn>
    <tableColumn id="16" name="Relief_x000a_(Marital)" dataDxfId="31" totalsRowDxfId="30">
      <calculatedColumnFormula>Income_Tax[[#This Row],[Marital]]*1000000</calculatedColumnFormula>
    </tableColumn>
    <tableColumn id="17" name="Relief_x000a_(Child)" dataDxfId="29" totalsRowDxfId="28">
      <calculatedColumnFormula>Income_Tax[[#This Row],[Child]]*500000</calculatedColumnFormula>
    </tableColumn>
    <tableColumn id="18" name="Income Tax" dataDxfId="27" totalsRowDxfId="26">
      <calculatedColumnFormula>IFERROR(IF(Income_Tax[[#This Row],[Yearly
Income]]&gt;4800000,Income_Tax[[#This Row],[Yearly
Income]]-SUM(Income_Tax[[#This Row],[SSB]:[Relief
(Child)]]),""),"")</calculatedColumnFormula>
    </tableColumn>
    <tableColumn id="19" name="Tax 0%" dataDxfId="25" totalsRowDxfId="24">
      <calculatedColumnFormula>IFERROR(IF(Income_Tax[[#This Row],[Yearly
Income]]&gt;4800000,
IF(Income_Tax[[#This Row],[Income Tax]]&gt;=2000000,2000000,Income_Tax[[#This Row],[Income Tax]]),""),"")</calculatedColumnFormula>
    </tableColumn>
    <tableColumn id="20" name="Tax 5%" dataDxfId="23" totalsRowDxfId="22">
      <calculatedColumnFormula>IFERROR(IF((Income_Tax[[#This Row],[Income Tax]]-Income_Tax[[#This Row],[Tax 0%]])&gt;=8000000,8000000,(Income_Tax[[#This Row],[Income Tax]]-Income_Tax[[#This Row],[Tax 0%]])),"")</calculatedColumnFormula>
    </tableColumn>
    <tableColumn id="21" name="Tax 10%" dataDxfId="21" totalsRowDxfId="20">
      <calculatedColumnFormula>IFERROR(IF(Income_Tax[[#This Row],[Income Tax]]-SUM(Income_Tax[[#This Row],[Tax 0%]:[Tax 5%]])&gt;=20000000,20000000,Income_Tax[[#This Row],[Income Tax]]-SUM(Income_Tax[[#This Row],[Tax 0%]:[Tax 5%]])),"")</calculatedColumnFormula>
    </tableColumn>
    <tableColumn id="22" name="Tax 15%" dataDxfId="19" totalsRowDxfId="18">
      <calculatedColumnFormula>IFERROR(IF(Income_Tax[[#This Row],[Income Tax]]-SUM(Income_Tax[[#This Row],[Tax 0%]:[Tax 10%]])&gt;20000000,20000000,Income_Tax[[#This Row],[Income Tax]]-SUM(Income_Tax[[#This Row],[Tax 0%]:[Tax 10%]])),"")</calculatedColumnFormula>
    </tableColumn>
    <tableColumn id="23" name="Tax 20%" dataDxfId="17" totalsRowDxfId="16">
      <calculatedColumnFormula>IFERROR(IF(Income_Tax[[#This Row],[Income Tax]]-SUM(Income_Tax[[#This Row],[Tax 0%]:[Tax 15%]])&gt;20000000,20000000,Income_Tax[[#This Row],[Income Tax]]-SUM(Income_Tax[[#This Row],[Tax 0%]:[Tax 15%]])),"")</calculatedColumnFormula>
    </tableColumn>
    <tableColumn id="24" name="Tax 25%" dataDxfId="15" totalsRowDxfId="14">
      <calculatedColumnFormula>IFERROR(Income_Tax[[#This Row],[Income Tax]]-SUM(Income_Tax[[#This Row],[Tax 0%]:[Tax 20%]]),"")</calculatedColumnFormula>
    </tableColumn>
    <tableColumn id="25" name="Yearly_x000a_Income Tax" totalsRowFunction="sum" dataDxfId="13" totalsRowDxfId="9">
      <calculatedColumnFormula>IFERROR(SUMPRODUCT(Income_Tax[[#This Row],[Tax 0%]:[Tax 25%]],{0,0.05,0.1,0.15,0.2,0.25}),"")</calculatedColumnFormula>
    </tableColumn>
    <tableColumn id="26" name="Monthly_x000a_Income Tax" totalsRowFunction="sum" dataDxfId="12" totalsRowDxfId="8" dataCellStyle="Comma">
      <calculatedColumnFormula>IFERROR(Income_Tax[[#This Row],[Yearly
Income Tax]]/12,"")</calculatedColumnFormula>
    </tableColumn>
    <tableColumn id="27" name="Remarks" dataDxfId="11" totalsRow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4747"/>
    <pageSetUpPr fitToPage="1"/>
  </sheetPr>
  <dimension ref="A1:AA10"/>
  <sheetViews>
    <sheetView tabSelected="1" topLeftCell="P6" zoomScale="85" zoomScaleNormal="85" workbookViewId="0">
      <selection sqref="A1:AA10"/>
    </sheetView>
  </sheetViews>
  <sheetFormatPr defaultColWidth="9" defaultRowHeight="24.95" customHeight="1" x14ac:dyDescent="0.25"/>
  <cols>
    <col min="1" max="1" width="8.75" style="1" customWidth="1"/>
    <col min="2" max="2" width="26.5" style="1" customWidth="1"/>
    <col min="3" max="3" width="23" style="1" customWidth="1"/>
    <col min="4" max="4" width="15.125" style="1" customWidth="1"/>
    <col min="5" max="5" width="24.5" style="1" customWidth="1"/>
    <col min="6" max="6" width="24.875" style="1" customWidth="1"/>
    <col min="7" max="7" width="16.625" style="1" customWidth="1"/>
    <col min="8" max="8" width="19.75" style="1" customWidth="1"/>
    <col min="9" max="10" width="9" style="2"/>
    <col min="11" max="11" width="9.625" style="2" customWidth="1"/>
    <col min="12" max="12" width="13" style="2" customWidth="1"/>
    <col min="13" max="13" width="10.75" style="1" customWidth="1"/>
    <col min="14" max="20" width="16" style="1" customWidth="1"/>
    <col min="21" max="24" width="12.625" style="1" customWidth="1"/>
    <col min="25" max="25" width="16.25" style="1" customWidth="1"/>
    <col min="26" max="26" width="15.5" style="1" customWidth="1"/>
    <col min="27" max="27" width="13.5" style="1" customWidth="1"/>
    <col min="28" max="28" width="15.75" style="1" customWidth="1"/>
    <col min="29" max="16384" width="9" style="1"/>
  </cols>
  <sheetData>
    <row r="1" spans="1:27" s="54" customFormat="1" ht="70.5" customHeight="1" x14ac:dyDescent="0.25">
      <c r="B1" s="54" t="s">
        <v>29</v>
      </c>
      <c r="I1" s="55"/>
      <c r="J1" s="55"/>
      <c r="K1" s="55"/>
      <c r="L1" s="55"/>
    </row>
    <row r="2" spans="1:27" s="54" customFormat="1" ht="70.5" customHeight="1" x14ac:dyDescent="0.25">
      <c r="B2" s="55">
        <v>1</v>
      </c>
      <c r="C2" s="55">
        <v>2</v>
      </c>
      <c r="D2" s="55">
        <v>3</v>
      </c>
      <c r="E2" s="55">
        <v>4</v>
      </c>
      <c r="F2" s="55">
        <v>5</v>
      </c>
      <c r="G2" s="55">
        <v>6</v>
      </c>
      <c r="H2" s="55">
        <v>8</v>
      </c>
      <c r="I2" s="55">
        <v>9</v>
      </c>
      <c r="J2" s="55">
        <v>10</v>
      </c>
      <c r="K2" s="55">
        <v>11</v>
      </c>
      <c r="L2" s="55">
        <v>12</v>
      </c>
      <c r="M2" s="55">
        <v>13</v>
      </c>
      <c r="N2" s="55">
        <v>14</v>
      </c>
      <c r="O2" s="55">
        <v>15</v>
      </c>
      <c r="P2" s="55">
        <v>16</v>
      </c>
      <c r="Q2" s="55">
        <v>17</v>
      </c>
      <c r="R2" s="55">
        <v>18</v>
      </c>
      <c r="S2" s="55">
        <v>19</v>
      </c>
      <c r="T2" s="55">
        <v>20</v>
      </c>
      <c r="U2" s="55">
        <v>21</v>
      </c>
      <c r="V2" s="55">
        <v>22</v>
      </c>
      <c r="W2" s="55">
        <v>23</v>
      </c>
      <c r="X2" s="55">
        <v>24</v>
      </c>
      <c r="Y2" s="55">
        <v>25</v>
      </c>
      <c r="Z2" s="55">
        <v>26</v>
      </c>
      <c r="AA2" s="55">
        <v>27</v>
      </c>
    </row>
    <row r="3" spans="1:27" s="19" customFormat="1" ht="70.5" customHeight="1" thickBot="1" x14ac:dyDescent="0.3">
      <c r="A3" s="20" t="s">
        <v>0</v>
      </c>
      <c r="B3" s="21" t="s">
        <v>26</v>
      </c>
      <c r="C3" s="22" t="s">
        <v>1</v>
      </c>
      <c r="D3" s="22" t="s">
        <v>2</v>
      </c>
      <c r="E3" s="22" t="s">
        <v>3</v>
      </c>
      <c r="F3" s="22" t="s">
        <v>4</v>
      </c>
      <c r="G3" s="23" t="s">
        <v>28</v>
      </c>
      <c r="H3" s="24" t="s">
        <v>5</v>
      </c>
      <c r="I3" s="25" t="s">
        <v>6</v>
      </c>
      <c r="J3" s="25" t="s">
        <v>7</v>
      </c>
      <c r="K3" s="25" t="s">
        <v>8</v>
      </c>
      <c r="L3" s="26" t="s">
        <v>9</v>
      </c>
      <c r="M3" s="26" t="s">
        <v>10</v>
      </c>
      <c r="N3" s="26" t="s">
        <v>11</v>
      </c>
      <c r="O3" s="26" t="s">
        <v>12</v>
      </c>
      <c r="P3" s="26" t="s">
        <v>13</v>
      </c>
      <c r="Q3" s="26" t="s">
        <v>14</v>
      </c>
      <c r="R3" s="27" t="s">
        <v>15</v>
      </c>
      <c r="S3" s="28" t="s">
        <v>16</v>
      </c>
      <c r="T3" s="28" t="s">
        <v>17</v>
      </c>
      <c r="U3" s="28" t="s">
        <v>18</v>
      </c>
      <c r="V3" s="28" t="s">
        <v>19</v>
      </c>
      <c r="W3" s="28" t="s">
        <v>20</v>
      </c>
      <c r="X3" s="28" t="s">
        <v>21</v>
      </c>
      <c r="Y3" s="29" t="s">
        <v>22</v>
      </c>
      <c r="Z3" s="29" t="s">
        <v>23</v>
      </c>
      <c r="AA3" s="30" t="s">
        <v>24</v>
      </c>
    </row>
    <row r="4" spans="1:27" s="18" customFormat="1" ht="70.5" customHeight="1" thickBot="1" x14ac:dyDescent="0.3">
      <c r="A4" s="31">
        <v>1</v>
      </c>
      <c r="B4" s="32" t="s">
        <v>30</v>
      </c>
      <c r="C4" s="33" t="s">
        <v>31</v>
      </c>
      <c r="D4" s="34" t="s">
        <v>32</v>
      </c>
      <c r="E4" s="35" t="s">
        <v>33</v>
      </c>
      <c r="F4" s="35" t="s">
        <v>34</v>
      </c>
      <c r="G4" s="36">
        <v>750000</v>
      </c>
      <c r="H4" s="37">
        <f>IFERROR(Income_Tax[[#This Row],[Salary]]*12,"")</f>
        <v>9000000</v>
      </c>
      <c r="I4" s="38">
        <v>2</v>
      </c>
      <c r="J4" s="38">
        <v>0</v>
      </c>
      <c r="K4" s="38">
        <v>0</v>
      </c>
      <c r="L4" s="39">
        <v>72000</v>
      </c>
      <c r="M4" s="40">
        <v>0</v>
      </c>
      <c r="N4" s="40">
        <f>IFERROR(IF((Income_Tax[[#This Row],[Yearly
Income]]*20%)&gt;=10000000,10000000,Income_Tax[[#This Row],[Yearly
Income]]*20%),"")</f>
        <v>1800000</v>
      </c>
      <c r="O4" s="40">
        <f>Income_Tax[[#This Row],[Parents]]*1000000</f>
        <v>2000000</v>
      </c>
      <c r="P4" s="40">
        <f>Income_Tax[[#This Row],[Marital]]*1000000</f>
        <v>0</v>
      </c>
      <c r="Q4" s="40">
        <f>Income_Tax[[#This Row],[Child]]*500000</f>
        <v>0</v>
      </c>
      <c r="R4" s="41">
        <f>IFERROR(IF(Income_Tax[[#This Row],[Yearly
Income]]&gt;4800000,Income_Tax[[#This Row],[Yearly
Income]]-SUM(Income_Tax[[#This Row],[SSB]:[Relief
(Child)]]),""),"")</f>
        <v>5128000</v>
      </c>
      <c r="S4" s="41">
        <f>IFERROR(IF(Income_Tax[[#This Row],[Yearly
Income]]&gt;4800000,
IF(Income_Tax[[#This Row],[Income Tax]]&gt;=2000000,2000000,Income_Tax[[#This Row],[Income Tax]]),""),"")</f>
        <v>2000000</v>
      </c>
      <c r="T4" s="41">
        <f>IFERROR(IF((Income_Tax[[#This Row],[Income Tax]]-Income_Tax[[#This Row],[Tax 0%]])&gt;=8000000,8000000,(Income_Tax[[#This Row],[Income Tax]]-Income_Tax[[#This Row],[Tax 0%]])),"")</f>
        <v>3128000</v>
      </c>
      <c r="U4" s="40">
        <f>IFERROR(IF(Income_Tax[[#This Row],[Income Tax]]-SUM(Income_Tax[[#This Row],[Tax 0%]:[Tax 5%]])&gt;=20000000,20000000,Income_Tax[[#This Row],[Income Tax]]-SUM(Income_Tax[[#This Row],[Tax 0%]:[Tax 5%]])),"")</f>
        <v>0</v>
      </c>
      <c r="V4" s="42">
        <f>IFERROR(IF(Income_Tax[[#This Row],[Income Tax]]-SUM(Income_Tax[[#This Row],[Tax 0%]:[Tax 10%]])&gt;20000000,20000000,Income_Tax[[#This Row],[Income Tax]]-SUM(Income_Tax[[#This Row],[Tax 0%]:[Tax 10%]])),"")</f>
        <v>0</v>
      </c>
      <c r="W4" s="42">
        <f>IFERROR(IF(Income_Tax[[#This Row],[Income Tax]]-SUM(Income_Tax[[#This Row],[Tax 0%]:[Tax 15%]])&gt;20000000,20000000,Income_Tax[[#This Row],[Income Tax]]-SUM(Income_Tax[[#This Row],[Tax 0%]:[Tax 15%]])),"")</f>
        <v>0</v>
      </c>
      <c r="X4" s="42">
        <f>IFERROR(Income_Tax[[#This Row],[Income Tax]]-SUM(Income_Tax[[#This Row],[Tax 0%]:[Tax 20%]]),"")</f>
        <v>0</v>
      </c>
      <c r="Y4" s="40">
        <f>IFERROR(SUMPRODUCT(Income_Tax[[#This Row],[Tax 0%]:[Tax 25%]],{0,0.05,0.1,0.15,0.2,0.25}),"")</f>
        <v>156400</v>
      </c>
      <c r="Z4" s="40">
        <f>IFERROR(Income_Tax[[#This Row],[Yearly
Income Tax]]/12,"")</f>
        <v>13033.333333333334</v>
      </c>
      <c r="AA4" s="32" t="s">
        <v>27</v>
      </c>
    </row>
    <row r="5" spans="1:27" s="18" customFormat="1" ht="70.5" customHeight="1" x14ac:dyDescent="0.25">
      <c r="A5" s="31">
        <v>2</v>
      </c>
      <c r="B5" s="32" t="s">
        <v>30</v>
      </c>
      <c r="C5" s="33" t="s">
        <v>35</v>
      </c>
      <c r="D5" s="43">
        <v>40634</v>
      </c>
      <c r="E5" s="35" t="s">
        <v>36</v>
      </c>
      <c r="F5" s="35" t="s">
        <v>37</v>
      </c>
      <c r="G5" s="36">
        <f>2200000/2</f>
        <v>1100000</v>
      </c>
      <c r="H5" s="37">
        <f>IFERROR(Income_Tax[[#This Row],[Salary]]*12,"")</f>
        <v>13200000</v>
      </c>
      <c r="I5" s="38">
        <v>1</v>
      </c>
      <c r="J5" s="38">
        <v>1</v>
      </c>
      <c r="K5" s="38">
        <v>2</v>
      </c>
      <c r="L5" s="39">
        <v>72000</v>
      </c>
      <c r="M5" s="40"/>
      <c r="N5" s="40">
        <f>IFERROR(IF((Income_Tax[[#This Row],[Yearly
Income]]*20%)&gt;=10000000,10000000,Income_Tax[[#This Row],[Yearly
Income]]*20%),"")</f>
        <v>2640000</v>
      </c>
      <c r="O5" s="40">
        <f>Income_Tax[[#This Row],[Parents]]*1000000</f>
        <v>1000000</v>
      </c>
      <c r="P5" s="40">
        <f>Income_Tax[[#This Row],[Marital]]*1000000</f>
        <v>1000000</v>
      </c>
      <c r="Q5" s="40">
        <f>Income_Tax[[#This Row],[Child]]*500000</f>
        <v>1000000</v>
      </c>
      <c r="R5" s="41">
        <f>IFERROR(IF(Income_Tax[[#This Row],[Yearly
Income]]&gt;4800000,Income_Tax[[#This Row],[Yearly
Income]]-SUM(Income_Tax[[#This Row],[SSB]:[Relief
(Child)]]),""),"")</f>
        <v>7488000</v>
      </c>
      <c r="S5" s="41">
        <f>IFERROR(IF(Income_Tax[[#This Row],[Yearly
Income]]&gt;4800000,
IF(Income_Tax[[#This Row],[Income Tax]]&gt;=2000000,2000000,Income_Tax[[#This Row],[Income Tax]]),""),"")</f>
        <v>2000000</v>
      </c>
      <c r="T5" s="41">
        <f>IFERROR(IF((Income_Tax[[#This Row],[Income Tax]]-Income_Tax[[#This Row],[Tax 0%]])&gt;=8000000,8000000,(Income_Tax[[#This Row],[Income Tax]]-Income_Tax[[#This Row],[Tax 0%]])),"")</f>
        <v>5488000</v>
      </c>
      <c r="U5" s="40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5" s="42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5" s="42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5" s="42" t="str">
        <f>IFERROR([2]!Income_Tax[[#This Row],[Income Tax]]-SUM([2]!Income_Tax[[#This Row],[Tax 0%]:[Tax 20%]]),"")</f>
        <v/>
      </c>
      <c r="Y5" s="40">
        <f>IFERROR(SUMPRODUCT(Income_Tax[[#This Row],[Tax 0%]:[Tax 25%]],{0,0.05,0.1,0.15,0.2,0.25}),"")</f>
        <v>274400</v>
      </c>
      <c r="Z5" s="40">
        <f>IFERROR(Income_Tax[[#This Row],[Yearly
Income Tax]]/12,"")</f>
        <v>22866.666666666668</v>
      </c>
      <c r="AA5" s="32" t="s">
        <v>27</v>
      </c>
    </row>
    <row r="6" spans="1:27" s="18" customFormat="1" ht="70.5" customHeight="1" thickBot="1" x14ac:dyDescent="0.3">
      <c r="A6" s="31">
        <v>3</v>
      </c>
      <c r="B6" s="32" t="s">
        <v>30</v>
      </c>
      <c r="C6" s="44" t="s">
        <v>38</v>
      </c>
      <c r="D6" s="45">
        <v>39139</v>
      </c>
      <c r="E6" s="46" t="s">
        <v>39</v>
      </c>
      <c r="F6" s="47" t="s">
        <v>40</v>
      </c>
      <c r="G6" s="48">
        <v>800000</v>
      </c>
      <c r="H6" s="37">
        <f>IFERROR(Income_Tax[[#This Row],[Salary]]*12,"")</f>
        <v>9600000</v>
      </c>
      <c r="I6" s="38">
        <v>0</v>
      </c>
      <c r="J6" s="38">
        <v>1</v>
      </c>
      <c r="K6" s="38">
        <v>0</v>
      </c>
      <c r="L6" s="39">
        <v>72000</v>
      </c>
      <c r="M6" s="40"/>
      <c r="N6" s="40">
        <f>IFERROR(IF((Income_Tax[[#This Row],[Yearly
Income]]*20%)&gt;=10000000,10000000,Income_Tax[[#This Row],[Yearly
Income]]*20%),"")</f>
        <v>1920000</v>
      </c>
      <c r="O6" s="40">
        <f>Income_Tax[[#This Row],[Parents]]*1000000</f>
        <v>0</v>
      </c>
      <c r="P6" s="40">
        <f>Income_Tax[[#This Row],[Marital]]*1000000</f>
        <v>1000000</v>
      </c>
      <c r="Q6" s="40">
        <f>Income_Tax[[#This Row],[Child]]*500000</f>
        <v>0</v>
      </c>
      <c r="R6" s="41">
        <f>IFERROR(IF(Income_Tax[[#This Row],[Yearly
Income]]&gt;4800000,Income_Tax[[#This Row],[Yearly
Income]]-SUM(Income_Tax[[#This Row],[SSB]:[Relief
(Child)]]),""),"")</f>
        <v>6608000</v>
      </c>
      <c r="S6" s="41">
        <f>IFERROR(IF(Income_Tax[[#This Row],[Yearly
Income]]&gt;4800000,
IF(Income_Tax[[#This Row],[Income Tax]]&gt;=2000000,2000000,Income_Tax[[#This Row],[Income Tax]]),""),"")</f>
        <v>2000000</v>
      </c>
      <c r="T6" s="41">
        <f>IFERROR(IF((Income_Tax[[#This Row],[Income Tax]]-Income_Tax[[#This Row],[Tax 0%]])&gt;=8000000,8000000,(Income_Tax[[#This Row],[Income Tax]]-Income_Tax[[#This Row],[Tax 0%]])),"")</f>
        <v>4608000</v>
      </c>
      <c r="U6" s="40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6" s="42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6" s="42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6" s="42" t="str">
        <f>IFERROR([2]!Income_Tax[[#This Row],[Income Tax]]-SUM([2]!Income_Tax[[#This Row],[Tax 0%]:[Tax 20%]]),"")</f>
        <v/>
      </c>
      <c r="Y6" s="40">
        <f>IFERROR(SUMPRODUCT(Income_Tax[[#This Row],[Tax 0%]:[Tax 25%]],{0,0.05,0.1,0.15,0.2,0.25}),"")</f>
        <v>230400</v>
      </c>
      <c r="Z6" s="40">
        <f>IFERROR(Income_Tax[[#This Row],[Yearly
Income Tax]]/12,"")</f>
        <v>19200</v>
      </c>
      <c r="AA6" s="32" t="s">
        <v>27</v>
      </c>
    </row>
    <row r="7" spans="1:27" s="18" customFormat="1" ht="70.5" customHeight="1" thickBot="1" x14ac:dyDescent="0.3">
      <c r="A7" s="31">
        <v>4</v>
      </c>
      <c r="B7" s="32" t="s">
        <v>30</v>
      </c>
      <c r="C7" s="44" t="s">
        <v>41</v>
      </c>
      <c r="D7" s="45">
        <v>45472</v>
      </c>
      <c r="E7" s="46" t="s">
        <v>42</v>
      </c>
      <c r="F7" s="49" t="s">
        <v>43</v>
      </c>
      <c r="G7" s="48">
        <f>1200000/2</f>
        <v>600000</v>
      </c>
      <c r="H7" s="37">
        <f>IFERROR(Income_Tax[[#This Row],[Salary]]*12,"")</f>
        <v>7200000</v>
      </c>
      <c r="I7" s="38">
        <v>0</v>
      </c>
      <c r="J7" s="38">
        <v>0</v>
      </c>
      <c r="K7" s="38">
        <v>2</v>
      </c>
      <c r="L7" s="39">
        <v>72000</v>
      </c>
      <c r="M7" s="40"/>
      <c r="N7" s="40">
        <f>IFERROR(IF((Income_Tax[[#This Row],[Yearly
Income]]*20%)&gt;=10000000,10000000,Income_Tax[[#This Row],[Yearly
Income]]*20%),"")</f>
        <v>1440000</v>
      </c>
      <c r="O7" s="40">
        <f>Income_Tax[[#This Row],[Parents]]*1000000</f>
        <v>0</v>
      </c>
      <c r="P7" s="40">
        <f>Income_Tax[[#This Row],[Marital]]*1000000</f>
        <v>0</v>
      </c>
      <c r="Q7" s="40">
        <f>Income_Tax[[#This Row],[Child]]*500000</f>
        <v>1000000</v>
      </c>
      <c r="R7" s="41">
        <f>IFERROR(IF(Income_Tax[[#This Row],[Yearly
Income]]&gt;4800000,Income_Tax[[#This Row],[Yearly
Income]]-SUM(Income_Tax[[#This Row],[SSB]:[Relief
(Child)]]),""),"")</f>
        <v>4688000</v>
      </c>
      <c r="S7" s="41">
        <f>IFERROR(IF(Income_Tax[[#This Row],[Yearly
Income]]&gt;4800000,
IF(Income_Tax[[#This Row],[Income Tax]]&gt;=2000000,2000000,Income_Tax[[#This Row],[Income Tax]]),""),"")</f>
        <v>2000000</v>
      </c>
      <c r="T7" s="41">
        <f>IFERROR(IF((Income_Tax[[#This Row],[Income Tax]]-Income_Tax[[#This Row],[Tax 0%]])&gt;=8000000,8000000,(Income_Tax[[#This Row],[Income Tax]]-Income_Tax[[#This Row],[Tax 0%]])),"")</f>
        <v>2688000</v>
      </c>
      <c r="U7" s="40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7" s="42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7" s="42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7" s="42" t="str">
        <f>IFERROR([2]!Income_Tax[[#This Row],[Income Tax]]-SUM([2]!Income_Tax[[#This Row],[Tax 0%]:[Tax 20%]]),"")</f>
        <v/>
      </c>
      <c r="Y7" s="40">
        <f>IFERROR(SUMPRODUCT(Income_Tax[[#This Row],[Tax 0%]:[Tax 25%]],{0,0.05,0.1,0.15,0.2,0.25}),"")</f>
        <v>134400</v>
      </c>
      <c r="Z7" s="40">
        <f>IFERROR(Income_Tax[[#This Row],[Yearly
Income Tax]]/12,"")</f>
        <v>11200</v>
      </c>
      <c r="AA7" s="32" t="s">
        <v>27</v>
      </c>
    </row>
    <row r="8" spans="1:27" s="18" customFormat="1" ht="70.5" customHeight="1" thickBot="1" x14ac:dyDescent="0.3">
      <c r="A8" s="31">
        <v>5</v>
      </c>
      <c r="B8" s="32" t="s">
        <v>30</v>
      </c>
      <c r="C8" s="50" t="s">
        <v>44</v>
      </c>
      <c r="D8" s="51">
        <v>41078</v>
      </c>
      <c r="E8" s="52" t="s">
        <v>45</v>
      </c>
      <c r="F8" s="52" t="s">
        <v>37</v>
      </c>
      <c r="G8" s="53">
        <v>850000</v>
      </c>
      <c r="H8" s="37">
        <f>IFERROR(Income_Tax[[#This Row],[Salary]]*12,"")</f>
        <v>10200000</v>
      </c>
      <c r="I8" s="38">
        <v>1</v>
      </c>
      <c r="J8" s="38">
        <v>1</v>
      </c>
      <c r="K8" s="38">
        <v>1</v>
      </c>
      <c r="L8" s="39">
        <v>72000</v>
      </c>
      <c r="M8" s="40"/>
      <c r="N8" s="40">
        <f>IFERROR(IF((Income_Tax[[#This Row],[Yearly
Income]]*20%)&gt;=10000000,10000000,Income_Tax[[#This Row],[Yearly
Income]]*20%),"")</f>
        <v>2040000</v>
      </c>
      <c r="O8" s="40">
        <f>Income_Tax[[#This Row],[Parents]]*1000000</f>
        <v>1000000</v>
      </c>
      <c r="P8" s="40">
        <f>Income_Tax[[#This Row],[Marital]]*1000000</f>
        <v>1000000</v>
      </c>
      <c r="Q8" s="40">
        <f>Income_Tax[[#This Row],[Child]]*500000</f>
        <v>500000</v>
      </c>
      <c r="R8" s="41">
        <f>IFERROR(IF(Income_Tax[[#This Row],[Yearly
Income]]&gt;4800000,Income_Tax[[#This Row],[Yearly
Income]]-SUM(Income_Tax[[#This Row],[SSB]:[Relief
(Child)]]),""),"")</f>
        <v>5588000</v>
      </c>
      <c r="S8" s="41">
        <f>IFERROR(IF(Income_Tax[[#This Row],[Yearly
Income]]&gt;4800000,
IF(Income_Tax[[#This Row],[Income Tax]]&gt;=2000000,2000000,Income_Tax[[#This Row],[Income Tax]]),""),"")</f>
        <v>2000000</v>
      </c>
      <c r="T8" s="41">
        <f>IFERROR(IF((Income_Tax[[#This Row],[Income Tax]]-Income_Tax[[#This Row],[Tax 0%]])&gt;=8000000,8000000,(Income_Tax[[#This Row],[Income Tax]]-Income_Tax[[#This Row],[Tax 0%]])),"")</f>
        <v>3588000</v>
      </c>
      <c r="U8" s="40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8" s="42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8" s="42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8" s="42" t="str">
        <f>IFERROR([2]!Income_Tax[[#This Row],[Income Tax]]-SUM([2]!Income_Tax[[#This Row],[Tax 0%]:[Tax 20%]]),"")</f>
        <v/>
      </c>
      <c r="Y8" s="40">
        <f>IFERROR(SUMPRODUCT(Income_Tax[[#This Row],[Tax 0%]:[Tax 25%]],{0,0.05,0.1,0.15,0.2,0.25}),"")</f>
        <v>179400</v>
      </c>
      <c r="Z8" s="40">
        <f>IFERROR(Income_Tax[[#This Row],[Yearly
Income Tax]]/12,"")</f>
        <v>14950</v>
      </c>
      <c r="AA8" s="32" t="s">
        <v>27</v>
      </c>
    </row>
    <row r="9" spans="1:27" ht="49.5" customHeight="1" x14ac:dyDescent="0.25">
      <c r="A9" s="3">
        <v>50</v>
      </c>
      <c r="B9" s="4"/>
      <c r="C9" s="4"/>
      <c r="D9" s="13" t="str">
        <f>IFERROR(VLOOKUP(B9,[1]!Employee_List[[EM_ID]:[Remark]],9,FALSE),"")</f>
        <v/>
      </c>
      <c r="E9" s="5" t="str">
        <f>IFERROR(VLOOKUP(B9,[1]!Employee_List[[EM_ID]:[Remark]],6,FALSE),"")</f>
        <v/>
      </c>
      <c r="F9" s="5" t="str">
        <f>IFERROR(VLOOKUP(B9,[1]!Employee_List[[EM_ID]:[Remark]],7,FALSE),"")</f>
        <v/>
      </c>
      <c r="G9" s="11"/>
      <c r="H9" s="7">
        <f>IFERROR(Income_Tax[[#This Row],[Salary]]*12,"")</f>
        <v>0</v>
      </c>
      <c r="I9" s="5"/>
      <c r="J9" s="5"/>
      <c r="K9" s="5"/>
      <c r="L9" s="6"/>
      <c r="M9" s="7"/>
      <c r="N9" s="7">
        <f>IFERROR(IF((Income_Tax[[#This Row],[Yearly
Income]]*20%)&gt;=10000000,10000000,Income_Tax[[#This Row],[Yearly
Income]]*20%),"")</f>
        <v>0</v>
      </c>
      <c r="O9" s="7">
        <f>Income_Tax[[#This Row],[Parents]]*1000000</f>
        <v>0</v>
      </c>
      <c r="P9" s="7">
        <f>Income_Tax[[#This Row],[Marital]]*1000000</f>
        <v>0</v>
      </c>
      <c r="Q9" s="7">
        <f>Income_Tax[[#This Row],[Child]]*500000</f>
        <v>0</v>
      </c>
      <c r="R9" s="8" t="str">
        <f>IFERROR(IF(Income_Tax[[#This Row],[Yearly
Income]]&gt;4800000,Income_Tax[[#This Row],[Yearly
Income]]-SUM(Income_Tax[[#This Row],[SSB]:[Relief
(Child)]]),""),"")</f>
        <v/>
      </c>
      <c r="S9" s="9" t="str">
        <f>IFERROR(IF(Income_Tax[[#This Row],[Yearly
Income]]&gt;4800000,
IF(Income_Tax[[#This Row],[Income Tax]]&gt;=2000000,2000000,Income_Tax[[#This Row],[Income Tax]]),""),"")</f>
        <v/>
      </c>
      <c r="T9" s="9" t="str">
        <f>IFERROR(IF((Income_Tax[[#This Row],[Income Tax]]-Income_Tax[[#This Row],[Tax 0%]])&gt;=8000000,8000000,(Income_Tax[[#This Row],[Income Tax]]-Income_Tax[[#This Row],[Tax 0%]])),"")</f>
        <v/>
      </c>
      <c r="U9" s="12" t="str">
        <f>IFERROR(IF(Income_Tax[[#This Row],[Income Tax]]-SUM(Income_Tax[[#This Row],[Tax 0%]:[Tax 5%]])&gt;=20000000,20000000,Income_Tax[[#This Row],[Income Tax]]-SUM(Income_Tax[[#This Row],[Tax 0%]:[Tax 5%]])),"")</f>
        <v/>
      </c>
      <c r="V9" s="9" t="str">
        <f>IFERROR(IF(Income_Tax[[#This Row],[Income Tax]]-SUM(Income_Tax[[#This Row],[Tax 0%]:[Tax 10%]])&gt;20000000,20000000,Income_Tax[[#This Row],[Income Tax]]-SUM(Income_Tax[[#This Row],[Tax 0%]:[Tax 10%]])),"")</f>
        <v/>
      </c>
      <c r="W9" s="9" t="str">
        <f>IFERROR(IF(Income_Tax[[#This Row],[Income Tax]]-SUM(Income_Tax[[#This Row],[Tax 0%]:[Tax 15%]])&gt;20000000,20000000,Income_Tax[[#This Row],[Income Tax]]-SUM(Income_Tax[[#This Row],[Tax 0%]:[Tax 15%]])),"")</f>
        <v/>
      </c>
      <c r="X9" s="9" t="str">
        <f>IFERROR(Income_Tax[[#This Row],[Income Tax]]-SUM(Income_Tax[[#This Row],[Tax 0%]:[Tax 20%]]),"")</f>
        <v/>
      </c>
      <c r="Y9" s="7">
        <f>IFERROR(SUMPRODUCT(Income_Tax[[#This Row],[Tax 0%]:[Tax 25%]],{0,0.05,0.1,0.15,0.2,0.25}),"")</f>
        <v>0</v>
      </c>
      <c r="Z9" s="7">
        <f>IFERROR(Income_Tax[[#This Row],[Yearly
Income Tax]]/12,"")</f>
        <v>0</v>
      </c>
      <c r="AA9" s="10"/>
    </row>
    <row r="10" spans="1:27" ht="49.5" customHeight="1" x14ac:dyDescent="0.25">
      <c r="A10" s="58" t="s">
        <v>25</v>
      </c>
      <c r="B10" s="59"/>
      <c r="C10" s="60"/>
      <c r="D10" s="59"/>
      <c r="E10" s="59"/>
      <c r="F10" s="59"/>
      <c r="G10" s="61">
        <f>SUBTOTAL(109,Income_Tax[Salary])</f>
        <v>4100000</v>
      </c>
      <c r="H10" s="56">
        <f>SUBTOTAL(109,Income_Tax[Yearly
Income])</f>
        <v>49200000</v>
      </c>
      <c r="I10" s="14"/>
      <c r="J10" s="14"/>
      <c r="K10" s="14"/>
      <c r="L10" s="14"/>
      <c r="M10" s="15"/>
      <c r="N10" s="15"/>
      <c r="O10" s="15"/>
      <c r="P10" s="15"/>
      <c r="Q10" s="15"/>
      <c r="R10" s="16"/>
      <c r="S10" s="15"/>
      <c r="T10" s="15"/>
      <c r="U10" s="15"/>
      <c r="V10" s="15"/>
      <c r="W10" s="15"/>
      <c r="X10" s="15"/>
      <c r="Y10" s="57">
        <f>SUBTOTAL(109,Income_Tax[Yearly
Income Tax])</f>
        <v>975000</v>
      </c>
      <c r="Z10" s="57">
        <f>SUBTOTAL(109,Income_Tax[Monthly
Income Tax])</f>
        <v>81250</v>
      </c>
      <c r="AA10" s="17"/>
    </row>
  </sheetData>
  <sheetProtection algorithmName="SHA-512" hashValue="dYRr6S7tgkr6SQ3mQYy+NTcvE1xm0CdET9Qgl+nVal0AkF7lx/IGrMuijCvFjCBQWJw9weZn1RjzcmqM6LzcWg==" saltValue="j8y2Et2KcALjfegpFqiFMg==" spinCount="100000" sheet="1" formatCells="0" formatColumns="0" formatRows="0" insertHyperlinks="0" deleteColumns="0" deleteRows="0" sort="0" autoFilter="0" pivotTables="0"/>
  <pageMargins left="0.24" right="0.16" top="0.4" bottom="0.75" header="0.3" footer="0.3"/>
  <pageSetup paperSize="9" scale="34" orientation="landscape" horizontalDpi="1200" verticalDpi="12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2025-06-09T02:13:08Z</cp:lastPrinted>
  <dcterms:created xsi:type="dcterms:W3CDTF">2024-06-24T02:22:54Z</dcterms:created>
  <dcterms:modified xsi:type="dcterms:W3CDTF">2025-06-09T02:13:31Z</dcterms:modified>
</cp:coreProperties>
</file>