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mc:AlternateContent xmlns:mc="http://schemas.openxmlformats.org/markup-compatibility/2006">
    <mc:Choice Requires="x15">
      <x15ac:absPath xmlns:x15ac="http://schemas.microsoft.com/office/spreadsheetml/2010/11/ac" url="E:\RE BU -Nway\RE BU -Nway\Account\Budget Request\Monthly\BUD Jan'24\"/>
    </mc:Choice>
  </mc:AlternateContent>
  <bookViews>
    <workbookView xWindow="0" yWindow="0" windowWidth="24000" windowHeight="8235" tabRatio="598"/>
  </bookViews>
  <sheets>
    <sheet name="budget request for Jan'25" sheetId="15" r:id="rId1"/>
    <sheet name="Budget Vs Actual Comparison " sheetId="7" state="hidden" r:id="rId2"/>
    <sheet name="Cash Book" sheetId="6" state="hidden" r:id="rId3"/>
    <sheet name="COA - for reference only" sheetId="2" state="hidden" r:id="rId4"/>
  </sheets>
  <definedNames>
    <definedName name="_xlnm._FilterDatabase" localSheetId="0" hidden="1">'budget request for Jan''25'!$A$3:$AJ$67</definedName>
    <definedName name="_xlnm._FilterDatabase" localSheetId="1" hidden="1">'Budget Vs Actual Comparison '!$A$1:$M$89</definedName>
    <definedName name="_xlnm._FilterDatabase" localSheetId="2" hidden="1">'Cash Book'!$A$1:$I$78</definedName>
    <definedName name="_xlnm.Print_Area" localSheetId="0">'budget request for Jan''25'!$A$1:$N$71</definedName>
    <definedName name="_xlnm.Print_Area" localSheetId="1">'Budget Vs Actual Comparison '!$A$1:$G$83</definedName>
    <definedName name="_xlnm.Print_Titles" localSheetId="1">'Budget Vs Actual Comparison '!$4:$4</definedName>
  </definedNames>
  <calcPr calcId="152511"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6" i="15" l="1"/>
  <c r="K9" i="15"/>
  <c r="K12" i="15"/>
  <c r="K25" i="15" l="1"/>
  <c r="D6" i="15" l="1"/>
  <c r="D14" i="15"/>
  <c r="D56" i="15"/>
  <c r="D12" i="15"/>
  <c r="I56" i="15" l="1"/>
  <c r="I12" i="15"/>
  <c r="C25" i="15" l="1"/>
  <c r="F56" i="15" l="1"/>
  <c r="M56" i="15" l="1"/>
  <c r="N56" i="15" l="1"/>
  <c r="M9" i="15" l="1"/>
  <c r="N9" i="15"/>
  <c r="I66" i="15" l="1"/>
  <c r="D62" i="7" l="1"/>
  <c r="K62" i="7"/>
  <c r="K63" i="7"/>
  <c r="K64" i="7"/>
  <c r="K65" i="7"/>
  <c r="K66" i="7"/>
  <c r="K67" i="7"/>
  <c r="K68" i="7"/>
  <c r="K61" i="7"/>
  <c r="K8" i="7"/>
  <c r="K9" i="7"/>
  <c r="K10" i="7"/>
  <c r="K11" i="7"/>
  <c r="K12" i="7"/>
  <c r="K13" i="7"/>
  <c r="K14" i="7"/>
  <c r="K15" i="7"/>
  <c r="K16" i="7"/>
  <c r="K17" i="7"/>
  <c r="K18" i="7"/>
  <c r="K19" i="7"/>
  <c r="K20" i="7"/>
  <c r="K21" i="7"/>
  <c r="K22" i="7"/>
  <c r="K23" i="7"/>
  <c r="K24" i="7"/>
  <c r="K25" i="7"/>
  <c r="K26" i="7"/>
  <c r="K27" i="7"/>
  <c r="K28" i="7"/>
  <c r="K29" i="7"/>
  <c r="K30" i="7"/>
  <c r="K31" i="7"/>
  <c r="K32" i="7"/>
  <c r="K33" i="7"/>
  <c r="K34" i="7"/>
  <c r="K35" i="7"/>
  <c r="K36" i="7"/>
  <c r="K37" i="7"/>
  <c r="K38" i="7"/>
  <c r="K39" i="7"/>
  <c r="K40" i="7"/>
  <c r="K41" i="7"/>
  <c r="K42" i="7"/>
  <c r="K43" i="7"/>
  <c r="K44" i="7"/>
  <c r="K45" i="7"/>
  <c r="K46" i="7"/>
  <c r="K47" i="7"/>
  <c r="K48" i="7"/>
  <c r="K49" i="7"/>
  <c r="K50" i="7"/>
  <c r="K51" i="7"/>
  <c r="K52" i="7"/>
  <c r="K53" i="7"/>
  <c r="K54" i="7"/>
  <c r="K55" i="7"/>
  <c r="K7" i="7"/>
  <c r="K69" i="7" l="1"/>
  <c r="F79" i="6"/>
  <c r="B65" i="7"/>
  <c r="B8" i="7"/>
  <c r="B6" i="7"/>
  <c r="C6" i="7"/>
  <c r="L16" i="7" l="1"/>
  <c r="C62" i="7" l="1"/>
  <c r="B62" i="7"/>
  <c r="J66" i="15"/>
  <c r="N6" i="15"/>
  <c r="N7" i="15"/>
  <c r="B9" i="7" s="1"/>
  <c r="N8" i="15"/>
  <c r="B10" i="7" s="1"/>
  <c r="B11" i="7"/>
  <c r="N10" i="15"/>
  <c r="B12" i="7" s="1"/>
  <c r="N11" i="15"/>
  <c r="B13" i="7" s="1"/>
  <c r="N12" i="15"/>
  <c r="B14" i="7" s="1"/>
  <c r="N13" i="15"/>
  <c r="B15" i="7" s="1"/>
  <c r="N14" i="15"/>
  <c r="B16" i="7" s="1"/>
  <c r="N15" i="15"/>
  <c r="B17" i="7" s="1"/>
  <c r="N16" i="15"/>
  <c r="B18" i="7" s="1"/>
  <c r="N17" i="15"/>
  <c r="B19" i="7" s="1"/>
  <c r="N18" i="15"/>
  <c r="B20" i="7" s="1"/>
  <c r="N19" i="15"/>
  <c r="B21" i="7" s="1"/>
  <c r="N20" i="15"/>
  <c r="B22" i="7" s="1"/>
  <c r="N21" i="15"/>
  <c r="B23" i="7" s="1"/>
  <c r="N22" i="15"/>
  <c r="B24" i="7" s="1"/>
  <c r="N23" i="15"/>
  <c r="B25" i="7" s="1"/>
  <c r="N24" i="15"/>
  <c r="B26" i="7" s="1"/>
  <c r="N25" i="15"/>
  <c r="B27" i="7" s="1"/>
  <c r="N26" i="15"/>
  <c r="B28" i="7" s="1"/>
  <c r="N27" i="15"/>
  <c r="B29" i="7" s="1"/>
  <c r="N28" i="15"/>
  <c r="B30" i="7" s="1"/>
  <c r="N29" i="15"/>
  <c r="B31" i="7" s="1"/>
  <c r="N30" i="15"/>
  <c r="B32" i="7" s="1"/>
  <c r="N31" i="15"/>
  <c r="B33" i="7" s="1"/>
  <c r="N32" i="15"/>
  <c r="B34" i="7" s="1"/>
  <c r="N33" i="15"/>
  <c r="B35" i="7" s="1"/>
  <c r="N34" i="15"/>
  <c r="B36" i="7" s="1"/>
  <c r="N35" i="15"/>
  <c r="B37" i="7" s="1"/>
  <c r="N36" i="15"/>
  <c r="B38" i="7" s="1"/>
  <c r="N37" i="15"/>
  <c r="B39" i="7" s="1"/>
  <c r="N38" i="15"/>
  <c r="B40" i="7" s="1"/>
  <c r="N39" i="15"/>
  <c r="B41" i="7" s="1"/>
  <c r="N40" i="15"/>
  <c r="B42" i="7" s="1"/>
  <c r="N41" i="15"/>
  <c r="B43" i="7" s="1"/>
  <c r="N42" i="15"/>
  <c r="B44" i="7" s="1"/>
  <c r="N43" i="15"/>
  <c r="B45" i="7" s="1"/>
  <c r="N44" i="15"/>
  <c r="B46" i="7" s="1"/>
  <c r="N45" i="15"/>
  <c r="B47" i="7" s="1"/>
  <c r="N46" i="15"/>
  <c r="B48" i="7" s="1"/>
  <c r="N47" i="15"/>
  <c r="B49" i="7" s="1"/>
  <c r="N48" i="15"/>
  <c r="B50" i="7" s="1"/>
  <c r="N49" i="15"/>
  <c r="B51" i="7" s="1"/>
  <c r="N50" i="15"/>
  <c r="B52" i="7" s="1"/>
  <c r="N51" i="15"/>
  <c r="B53" i="7" s="1"/>
  <c r="N52" i="15"/>
  <c r="B54" i="7" s="1"/>
  <c r="N53" i="15"/>
  <c r="B55" i="7" s="1"/>
  <c r="N54" i="15"/>
  <c r="N55" i="15"/>
  <c r="B61" i="7" s="1"/>
  <c r="N57" i="15"/>
  <c r="B63" i="7" s="1"/>
  <c r="N58" i="15"/>
  <c r="B64" i="7" s="1"/>
  <c r="N59" i="15"/>
  <c r="B66" i="7" s="1"/>
  <c r="N60" i="15"/>
  <c r="B67" i="7" s="1"/>
  <c r="N61" i="15"/>
  <c r="B68" i="7" s="1"/>
  <c r="N62" i="15"/>
  <c r="N63" i="15"/>
  <c r="N64" i="15"/>
  <c r="N65" i="15"/>
  <c r="N5" i="15"/>
  <c r="B7" i="7" l="1"/>
  <c r="B56" i="7" s="1"/>
  <c r="B57" i="7" s="1"/>
  <c r="N66" i="15"/>
  <c r="M60" i="15"/>
  <c r="M55" i="15"/>
  <c r="C61" i="7" s="1"/>
  <c r="M48" i="15"/>
  <c r="M45" i="15"/>
  <c r="M33" i="15"/>
  <c r="M28" i="15"/>
  <c r="M27" i="15"/>
  <c r="M22" i="15"/>
  <c r="M16" i="15"/>
  <c r="M15" i="15"/>
  <c r="M26" i="15"/>
  <c r="M7" i="15"/>
  <c r="M8" i="15"/>
  <c r="M10" i="15"/>
  <c r="M11" i="15"/>
  <c r="M13" i="15"/>
  <c r="M17" i="15"/>
  <c r="M18" i="15"/>
  <c r="M19" i="15"/>
  <c r="M20" i="15"/>
  <c r="M21" i="15"/>
  <c r="M23" i="15"/>
  <c r="M24" i="15"/>
  <c r="M29" i="15"/>
  <c r="M30" i="15"/>
  <c r="M31" i="15"/>
  <c r="M32" i="15"/>
  <c r="M34" i="15"/>
  <c r="M35" i="15"/>
  <c r="M36" i="15"/>
  <c r="M37" i="15"/>
  <c r="M38" i="15"/>
  <c r="M39" i="15"/>
  <c r="M40" i="15"/>
  <c r="M41" i="15"/>
  <c r="M42" i="15"/>
  <c r="M43" i="15"/>
  <c r="M44" i="15"/>
  <c r="M46" i="15"/>
  <c r="M47" i="15"/>
  <c r="M49" i="15"/>
  <c r="M50" i="15"/>
  <c r="M51" i="15"/>
  <c r="M52" i="15"/>
  <c r="M53" i="15"/>
  <c r="M54" i="15"/>
  <c r="M57" i="15"/>
  <c r="M58" i="15"/>
  <c r="M59" i="15"/>
  <c r="M61" i="15"/>
  <c r="M62" i="15"/>
  <c r="M63" i="15"/>
  <c r="M64" i="15"/>
  <c r="M65" i="15"/>
  <c r="M5" i="15"/>
  <c r="L66" i="15"/>
  <c r="M25" i="15"/>
  <c r="H66" i="15" l="1"/>
  <c r="G66" i="15"/>
  <c r="M6" i="15"/>
  <c r="M14" i="15"/>
  <c r="M12" i="15"/>
  <c r="M66" i="15" s="1"/>
  <c r="C7" i="7" l="1"/>
  <c r="F66" i="15"/>
  <c r="E66" i="15" l="1"/>
  <c r="C66" i="15"/>
  <c r="D66" i="15" l="1"/>
  <c r="L14" i="7" l="1"/>
  <c r="L29" i="7"/>
  <c r="L62" i="7"/>
  <c r="C11" i="7" l="1"/>
  <c r="C14" i="7"/>
  <c r="K6" i="7" l="1"/>
  <c r="D6" i="7" l="1"/>
  <c r="K56" i="7"/>
  <c r="C55" i="7"/>
  <c r="K58" i="7" l="1"/>
  <c r="K75" i="7"/>
  <c r="L6" i="7"/>
  <c r="E6" i="7" l="1"/>
  <c r="D9" i="7"/>
  <c r="L9" i="7"/>
  <c r="L11" i="7"/>
  <c r="E79" i="6"/>
  <c r="F62" i="7" s="1"/>
  <c r="B72" i="7" l="1"/>
  <c r="B71" i="7"/>
  <c r="C72" i="7"/>
  <c r="F73" i="7"/>
  <c r="K72" i="7" l="1"/>
  <c r="D72" i="7" s="1"/>
  <c r="K71" i="7"/>
  <c r="D71" i="7" s="1"/>
  <c r="K70" i="7"/>
  <c r="D63" i="7"/>
  <c r="D64" i="7"/>
  <c r="D65" i="7"/>
  <c r="D66" i="7"/>
  <c r="D67" i="7"/>
  <c r="D61" i="7"/>
  <c r="D55" i="7"/>
  <c r="D7" i="7"/>
  <c r="D8" i="7"/>
  <c r="D10" i="7"/>
  <c r="D11" i="7"/>
  <c r="F11" i="7" s="1"/>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L28" i="7"/>
  <c r="L53" i="7"/>
  <c r="L71" i="7"/>
  <c r="L73" i="7" s="1"/>
  <c r="B73" i="7"/>
  <c r="D69" i="7" l="1"/>
  <c r="D56" i="7"/>
  <c r="D73" i="7"/>
  <c r="K73" i="7"/>
  <c r="E72" i="7"/>
  <c r="L65" i="7"/>
  <c r="E65" i="7" s="1"/>
  <c r="L64" i="7"/>
  <c r="E64" i="7" s="1"/>
  <c r="L63" i="7"/>
  <c r="E63" i="7" s="1"/>
  <c r="E62" i="7"/>
  <c r="D75" i="7" l="1"/>
  <c r="D57" i="7"/>
  <c r="L51" i="7"/>
  <c r="E51" i="7" s="1"/>
  <c r="L52" i="7"/>
  <c r="E52" i="7" s="1"/>
  <c r="F6" i="7" l="1"/>
  <c r="C66" i="7"/>
  <c r="C63" i="7"/>
  <c r="C67" i="7"/>
  <c r="C52" i="7"/>
  <c r="C51" i="7"/>
  <c r="C16" i="7"/>
  <c r="C15" i="7"/>
  <c r="C13" i="7"/>
  <c r="C12" i="7"/>
  <c r="C10" i="7"/>
  <c r="C9" i="7"/>
  <c r="C8" i="7"/>
  <c r="L66" i="7"/>
  <c r="L67" i="7"/>
  <c r="L68" i="7"/>
  <c r="L61" i="7"/>
  <c r="L46" i="7"/>
  <c r="L47" i="7"/>
  <c r="L48" i="7"/>
  <c r="L49" i="7"/>
  <c r="L50" i="7"/>
  <c r="L54" i="7"/>
  <c r="L55" i="7"/>
  <c r="E55" i="7" s="1"/>
  <c r="G55" i="7" s="1"/>
  <c r="C65" i="7" l="1"/>
  <c r="G65" i="7" s="1"/>
  <c r="F64" i="7"/>
  <c r="F63" i="7"/>
  <c r="F65" i="7"/>
  <c r="F51" i="7"/>
  <c r="F52" i="7"/>
  <c r="F61" i="7"/>
  <c r="G6" i="7"/>
  <c r="G62" i="7"/>
  <c r="G63" i="7"/>
  <c r="E71" i="7"/>
  <c r="E73" i="7" s="1"/>
  <c r="L69" i="7"/>
  <c r="L7" i="7"/>
  <c r="L8" i="7"/>
  <c r="E9" i="7"/>
  <c r="L10" i="7"/>
  <c r="L12" i="7"/>
  <c r="L13" i="7"/>
  <c r="L15" i="7"/>
  <c r="L17" i="7"/>
  <c r="L18" i="7"/>
  <c r="E18" i="7" s="1"/>
  <c r="L19" i="7"/>
  <c r="L20" i="7"/>
  <c r="L21" i="7"/>
  <c r="L22" i="7"/>
  <c r="L23" i="7"/>
  <c r="L24" i="7"/>
  <c r="L25" i="7"/>
  <c r="L26" i="7"/>
  <c r="L27" i="7"/>
  <c r="L30" i="7"/>
  <c r="L31" i="7"/>
  <c r="L32" i="7"/>
  <c r="L33" i="7"/>
  <c r="E33" i="7" s="1"/>
  <c r="L34" i="7"/>
  <c r="L35" i="7"/>
  <c r="L36" i="7"/>
  <c r="L37" i="7"/>
  <c r="L38" i="7"/>
  <c r="L39" i="7"/>
  <c r="L40" i="7"/>
  <c r="L41" i="7"/>
  <c r="L42" i="7"/>
  <c r="L43" i="7"/>
  <c r="L44" i="7"/>
  <c r="L45" i="7"/>
  <c r="L56" i="7" l="1"/>
  <c r="L75" i="7" s="1"/>
  <c r="B69" i="7"/>
  <c r="B75" i="7" s="1"/>
  <c r="L58" i="7" l="1"/>
  <c r="C71" i="7" l="1"/>
  <c r="C73" i="7" s="1"/>
  <c r="G73" i="7" s="1"/>
  <c r="C17" i="7"/>
  <c r="C18" i="7"/>
  <c r="C19" i="7"/>
  <c r="C20" i="7"/>
  <c r="C21" i="7"/>
  <c r="C22" i="7"/>
  <c r="C23" i="7"/>
  <c r="C24" i="7"/>
  <c r="C25" i="7"/>
  <c r="C26" i="7"/>
  <c r="C27" i="7"/>
  <c r="C28" i="7"/>
  <c r="C29" i="7"/>
  <c r="C30" i="7"/>
  <c r="C31" i="7"/>
  <c r="C32" i="7"/>
  <c r="C33" i="7"/>
  <c r="C34" i="7"/>
  <c r="C35" i="7"/>
  <c r="C36" i="7"/>
  <c r="C37" i="7"/>
  <c r="C38" i="7"/>
  <c r="C39" i="7"/>
  <c r="C40" i="7"/>
  <c r="C41" i="7"/>
  <c r="C42" i="7"/>
  <c r="C43" i="7"/>
  <c r="C44" i="7"/>
  <c r="C45" i="7"/>
  <c r="C46" i="7"/>
  <c r="C47" i="7"/>
  <c r="C48" i="7"/>
  <c r="C49" i="7"/>
  <c r="C50" i="7"/>
  <c r="C53" i="7"/>
  <c r="C54" i="7"/>
  <c r="C68" i="7"/>
  <c r="C56" i="7" l="1"/>
  <c r="C57" i="7" s="1"/>
  <c r="C64" i="7"/>
  <c r="C69" i="7" s="1"/>
  <c r="C75" i="7" l="1"/>
  <c r="G64" i="7"/>
  <c r="G51" i="7"/>
  <c r="G52" i="7"/>
  <c r="E17" i="7" l="1"/>
  <c r="G17" i="7" s="1"/>
  <c r="E26" i="7"/>
  <c r="E31" i="7"/>
  <c r="C74" i="7" l="1"/>
  <c r="E61" i="7" l="1"/>
  <c r="G18" i="7" l="1"/>
  <c r="G19" i="7"/>
  <c r="F26" i="7" l="1"/>
  <c r="F8" i="7" l="1"/>
  <c r="G72" i="7" l="1"/>
  <c r="E70" i="7"/>
  <c r="G70" i="7" s="1"/>
  <c r="F68" i="7" l="1"/>
  <c r="F67" i="7"/>
  <c r="F66" i="7"/>
  <c r="F55" i="7"/>
  <c r="F54" i="7"/>
  <c r="F53" i="7"/>
  <c r="F50" i="7"/>
  <c r="F49" i="7"/>
  <c r="F48" i="7"/>
  <c r="F47" i="7"/>
  <c r="F46" i="7"/>
  <c r="F45" i="7"/>
  <c r="F44" i="7"/>
  <c r="F43" i="7"/>
  <c r="F42" i="7"/>
  <c r="F41" i="7"/>
  <c r="F40" i="7"/>
  <c r="F39" i="7"/>
  <c r="F38" i="7"/>
  <c r="F37" i="7"/>
  <c r="F36" i="7"/>
  <c r="F35" i="7"/>
  <c r="F34" i="7"/>
  <c r="F33" i="7"/>
  <c r="F32" i="7"/>
  <c r="F31" i="7"/>
  <c r="F30" i="7"/>
  <c r="F29" i="7"/>
  <c r="F28" i="7"/>
  <c r="F27" i="7"/>
  <c r="F25" i="7"/>
  <c r="F24" i="7"/>
  <c r="F23" i="7"/>
  <c r="F22" i="7"/>
  <c r="F21" i="7"/>
  <c r="F20" i="7"/>
  <c r="F19" i="7"/>
  <c r="F18" i="7"/>
  <c r="F17" i="7"/>
  <c r="F16" i="7"/>
  <c r="F15" i="7"/>
  <c r="F14" i="7"/>
  <c r="F13" i="7"/>
  <c r="F12" i="7"/>
  <c r="F10" i="7"/>
  <c r="F9" i="7"/>
  <c r="F7" i="7"/>
  <c r="F69" i="7" l="1"/>
  <c r="F56" i="7"/>
  <c r="F57" i="7" s="1"/>
  <c r="F75" i="7" l="1"/>
  <c r="E35" i="7" l="1"/>
  <c r="E42" i="7"/>
  <c r="E41" i="7"/>
  <c r="E68" i="7"/>
  <c r="G68" i="7" s="1"/>
  <c r="E38" i="7"/>
  <c r="E22" i="7"/>
  <c r="E37" i="7"/>
  <c r="G37" i="7" s="1"/>
  <c r="E21" i="7"/>
  <c r="G21" i="7" s="1"/>
  <c r="E12" i="7"/>
  <c r="G12" i="7" s="1"/>
  <c r="E32" i="7"/>
  <c r="E8" i="7"/>
  <c r="E54" i="7"/>
  <c r="E27" i="7"/>
  <c r="E53" i="7"/>
  <c r="E45" i="7"/>
  <c r="E20" i="7"/>
  <c r="E15" i="7"/>
  <c r="E24" i="7"/>
  <c r="E36" i="7"/>
  <c r="E46" i="7"/>
  <c r="E67" i="7"/>
  <c r="E23" i="7"/>
  <c r="E48" i="7"/>
  <c r="G26" i="7"/>
  <c r="E30" i="7"/>
  <c r="E16" i="7"/>
  <c r="E44" i="7"/>
  <c r="E28" i="7"/>
  <c r="E11" i="7"/>
  <c r="G11" i="7" s="1"/>
  <c r="E25" i="7"/>
  <c r="E34" i="7"/>
  <c r="E43" i="7"/>
  <c r="E10" i="7"/>
  <c r="E40" i="7"/>
  <c r="E13" i="7"/>
  <c r="E49" i="7"/>
  <c r="E7" i="7"/>
  <c r="E29" i="7"/>
  <c r="E47" i="7"/>
  <c r="E39" i="7"/>
  <c r="E14" i="7"/>
  <c r="G16" i="7" l="1"/>
  <c r="G67" i="7"/>
  <c r="G8" i="7"/>
  <c r="G44" i="7"/>
  <c r="E66" i="7"/>
  <c r="E69" i="7" s="1"/>
  <c r="G61" i="7"/>
  <c r="E50" i="7"/>
  <c r="G50" i="7" s="1"/>
  <c r="G22" i="7"/>
  <c r="G23" i="7"/>
  <c r="G39" i="7"/>
  <c r="G38" i="7"/>
  <c r="G49" i="7"/>
  <c r="G30" i="7"/>
  <c r="G31" i="7"/>
  <c r="G36" i="7"/>
  <c r="G15" i="7"/>
  <c r="G27" i="7"/>
  <c r="G41" i="7"/>
  <c r="G29" i="7"/>
  <c r="G10" i="7"/>
  <c r="G48" i="7"/>
  <c r="G24" i="7"/>
  <c r="G53" i="7"/>
  <c r="G7" i="7"/>
  <c r="G9" i="7"/>
  <c r="G46" i="7"/>
  <c r="G20" i="7"/>
  <c r="G54" i="7"/>
  <c r="G42" i="7"/>
  <c r="G40" i="7"/>
  <c r="G47" i="7"/>
  <c r="G13" i="7"/>
  <c r="G33" i="7"/>
  <c r="G25" i="7"/>
  <c r="G45" i="7"/>
  <c r="G35" i="7"/>
  <c r="G34" i="7"/>
  <c r="G43" i="7"/>
  <c r="G14" i="7"/>
  <c r="G32" i="7"/>
  <c r="G28" i="7"/>
  <c r="G71" i="7" l="1"/>
  <c r="E56" i="7"/>
  <c r="G66" i="7"/>
  <c r="G69" i="7" s="1"/>
  <c r="G76" i="7" s="1"/>
  <c r="E75" i="7" l="1"/>
  <c r="G56" i="7"/>
  <c r="G57" i="7" s="1"/>
  <c r="G58" i="7" s="1"/>
  <c r="E57" i="7"/>
  <c r="G75" i="7" l="1"/>
</calcChain>
</file>

<file path=xl/sharedStrings.xml><?xml version="1.0" encoding="utf-8"?>
<sst xmlns="http://schemas.openxmlformats.org/spreadsheetml/2006/main" count="717" uniqueCount="394">
  <si>
    <t>COA</t>
  </si>
  <si>
    <t>Budget
(MMK)</t>
  </si>
  <si>
    <t>Actual
(MMK)</t>
  </si>
  <si>
    <t>Variance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</si>
  <si>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</si>
  <si>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</si>
  <si>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</si>
  <si>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</si>
  <si>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</si>
  <si>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</si>
  <si>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</si>
  <si>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</si>
  <si>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</si>
  <si>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</si>
  <si>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</si>
  <si>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</si>
  <si>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</si>
  <si>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</si>
  <si>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</si>
  <si>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</si>
  <si>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</si>
  <si>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</si>
  <si>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</si>
  <si>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</si>
  <si>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</si>
  <si>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</si>
  <si>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</si>
  <si>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</si>
  <si>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</si>
  <si>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</si>
  <si>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</si>
  <si>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</si>
  <si>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</si>
  <si>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</si>
  <si>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</si>
  <si>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</si>
  <si>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</si>
  <si>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</si>
  <si>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</si>
  <si>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</si>
  <si>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</si>
  <si>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</si>
  <si>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</si>
  <si>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</si>
  <si>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</si>
  <si>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</si>
  <si>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</si>
  <si>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</si>
  <si>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</si>
  <si>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</si>
  <si>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</si>
  <si>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</si>
  <si>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</si>
  <si>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</si>
  <si>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</si>
  <si>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Total Amount</t>
  </si>
  <si>
    <t>COGS</t>
  </si>
  <si>
    <t>OPEX</t>
  </si>
  <si>
    <t>Description</t>
  </si>
  <si>
    <t>[15025000] FA - Furniture and Fixture</t>
  </si>
  <si>
    <t>Prepared By</t>
  </si>
  <si>
    <t>Approved By</t>
  </si>
  <si>
    <t>Budget
(USD)</t>
  </si>
  <si>
    <t>Actual
(USD)</t>
  </si>
  <si>
    <t>Variance
(USD)</t>
  </si>
  <si>
    <t>Exchange Rate</t>
  </si>
  <si>
    <t>Conbined Amount(MMK)</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</si>
  <si>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</si>
  <si>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</si>
  <si>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</si>
  <si>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</si>
  <si>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</si>
  <si>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</si>
  <si>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</si>
  <si>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</si>
  <si>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</si>
  <si>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</si>
  <si>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</si>
  <si>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</si>
  <si>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</si>
  <si>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</si>
  <si>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</si>
  <si>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</si>
  <si>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</si>
  <si>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</si>
  <si>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</si>
  <si>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</si>
  <si>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</si>
  <si>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</si>
  <si>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</si>
  <si>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</si>
  <si>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</si>
  <si>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</si>
  <si>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</si>
  <si>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</si>
  <si>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</si>
  <si>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</si>
  <si>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</si>
  <si>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</si>
  <si>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</si>
  <si>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</si>
  <si>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</si>
  <si>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</si>
  <si>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</si>
  <si>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</si>
  <si>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</si>
  <si>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</si>
  <si>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</si>
  <si>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</si>
  <si>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</si>
  <si>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</si>
  <si>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</si>
  <si>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</si>
  <si>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</si>
  <si>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</si>
  <si>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</si>
  <si>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</si>
  <si>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</si>
  <si>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</si>
  <si>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</si>
  <si>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</si>
  <si>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</si>
  <si>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</si>
  <si>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</si>
  <si>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</si>
  <si>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</si>
  <si>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OPEX Variance %</t>
  </si>
  <si>
    <t>TOTAL Monthly Cash Budget Vs Actual Comparison</t>
  </si>
  <si>
    <t xml:space="preserve">                 Measurement for Salary</t>
  </si>
  <si>
    <t>Fixed Assets(CAPEX)</t>
  </si>
  <si>
    <t>TOTAL OPEX</t>
  </si>
  <si>
    <t>TOTAL COGS</t>
  </si>
  <si>
    <t>TOTAL CAPEX</t>
  </si>
  <si>
    <t>Insurance for Employee</t>
  </si>
  <si>
    <t>Please insert COA (as per ERP) if required.</t>
  </si>
  <si>
    <t>Voucher No</t>
  </si>
  <si>
    <t>Comer</t>
  </si>
  <si>
    <t>Note</t>
  </si>
  <si>
    <t>Amount</t>
  </si>
  <si>
    <t>Exp</t>
  </si>
  <si>
    <t xml:space="preserve">Employee Travelling Expenses - Local Trip </t>
  </si>
  <si>
    <t>dd</t>
  </si>
  <si>
    <t>Cash COA</t>
  </si>
  <si>
    <t>Tools and Equipment</t>
  </si>
  <si>
    <t>Transportation Charges-Units</t>
  </si>
  <si>
    <t>Date</t>
  </si>
  <si>
    <t>Income</t>
  </si>
  <si>
    <t>Cogs Variance %</t>
  </si>
  <si>
    <t>MMK</t>
  </si>
  <si>
    <t>USD</t>
  </si>
  <si>
    <t>Out</t>
  </si>
  <si>
    <t>Aye Min Htoon</t>
  </si>
  <si>
    <t>ACOO/COO</t>
  </si>
  <si>
    <t>Prepared By                                        Checked by</t>
  </si>
  <si>
    <t>Finance &amp; Account                       Finance &amp; Account</t>
  </si>
  <si>
    <t xml:space="preserve">                                   Approved By</t>
  </si>
  <si>
    <t>Actual Net(out)
(MMK)</t>
  </si>
  <si>
    <t>[21060011] PERSONAL INCOME TAX-PSG</t>
  </si>
  <si>
    <t>62010009 Admin - Computer &amp; Copier Repair Chgs</t>
  </si>
  <si>
    <t>62010060 Admin - Sales and Marketing Expenses</t>
  </si>
  <si>
    <t>COGS - DHL Charges / Border Charges</t>
  </si>
  <si>
    <t xml:space="preserve"> COGS - Part</t>
  </si>
  <si>
    <t>[51040005] Cost of Rental-PSG</t>
  </si>
  <si>
    <t>51010054 COGS - Commission Units, ASM /Sales man Incentive</t>
  </si>
  <si>
    <t xml:space="preserve">Project Sales </t>
  </si>
  <si>
    <t xml:space="preserve">Service </t>
  </si>
  <si>
    <t>Sales Support</t>
  </si>
  <si>
    <t>HR&amp;GA</t>
  </si>
  <si>
    <t>Procurement</t>
  </si>
  <si>
    <t>Project Implementation</t>
  </si>
  <si>
    <t xml:space="preserve">Sale and Marketing </t>
  </si>
  <si>
    <t>(MMK)</t>
  </si>
  <si>
    <t>(USD)</t>
  </si>
  <si>
    <t>Checked  By</t>
  </si>
  <si>
    <t>Please do not change COA as menitoned above.</t>
  </si>
  <si>
    <t>Su Su Hlaing                                        Nway Nway</t>
  </si>
  <si>
    <t>PERSONAL INCOME TAX-PSG</t>
  </si>
  <si>
    <t xml:space="preserve">Employee Training Expenses - Local </t>
  </si>
  <si>
    <t>Cost of Rental-PSG</t>
  </si>
  <si>
    <t>COGS - Units Licence And Duty Cost</t>
  </si>
  <si>
    <t>COGS-Commission Units, ASM /Sales man Incentive</t>
  </si>
  <si>
    <t>COGS-Mecc Alte Spare Parts</t>
  </si>
  <si>
    <t>COGS - Part</t>
  </si>
  <si>
    <t>BU: -----------REN----------------</t>
  </si>
  <si>
    <t>Actual Net(out)
(USD)</t>
  </si>
  <si>
    <t>Commission and Incentive</t>
  </si>
  <si>
    <t>Advertising Expenses</t>
  </si>
  <si>
    <t>Audit Fees</t>
  </si>
  <si>
    <t>Car Fuel Expenses</t>
  </si>
  <si>
    <t>Car Licence Charges</t>
  </si>
  <si>
    <t>Car Repair &amp; Maintenance Charges</t>
  </si>
  <si>
    <t xml:space="preserve">Communication &amp; Telephone Expenses </t>
  </si>
  <si>
    <t>Computer &amp; Copier Repair Chgs</t>
  </si>
  <si>
    <t>Copy and Binding Charges</t>
  </si>
  <si>
    <t>Dhl Charges</t>
  </si>
  <si>
    <t>Donation Expenses</t>
  </si>
  <si>
    <t>Electricity Expenses</t>
  </si>
  <si>
    <t>Employee Bonus</t>
  </si>
  <si>
    <t>Employee Overtime Charges</t>
  </si>
  <si>
    <t>Employee Salary Expenses</t>
  </si>
  <si>
    <t>Employee Uniform Expenses</t>
  </si>
  <si>
    <t>Employee Welfare Expenses</t>
  </si>
  <si>
    <t xml:space="preserve">Entertainment Expenses </t>
  </si>
  <si>
    <t>Gift &amp; Present Expenses</t>
  </si>
  <si>
    <t>Miscellaneous Expenses</t>
  </si>
  <si>
    <t>Office Rental Expenses</t>
  </si>
  <si>
    <t>Office Repair &amp; Maintenance Charges</t>
  </si>
  <si>
    <t>Office Supplies Expenses</t>
  </si>
  <si>
    <t xml:space="preserve">Printing and Stationery </t>
  </si>
  <si>
    <t>Business License Expenses</t>
  </si>
  <si>
    <t xml:space="preserve">Employee Party Expenses </t>
  </si>
  <si>
    <t>Legal Fees</t>
  </si>
  <si>
    <t>R &amp; D Expenses</t>
  </si>
  <si>
    <t>Labour Cost</t>
  </si>
  <si>
    <t>Taxes, fees and charges</t>
  </si>
  <si>
    <t>External service cost</t>
  </si>
  <si>
    <t>Stock Maintenance (units,parts)</t>
  </si>
  <si>
    <t xml:space="preserve">Car Bridge Charges Expenses </t>
  </si>
  <si>
    <t>Generator &amp; Other Machine repair and Maintain</t>
  </si>
  <si>
    <t>Employee Transportation &amp; Ferry Charges</t>
  </si>
  <si>
    <t xml:space="preserve">Employee Meal Allowance </t>
  </si>
  <si>
    <t xml:space="preserve">Employee Medical Expenses </t>
  </si>
  <si>
    <t>Employee SSB Expenses</t>
  </si>
  <si>
    <t>Operation Expenses</t>
  </si>
  <si>
    <t xml:space="preserve">Machine Rental Chgs </t>
  </si>
  <si>
    <t xml:space="preserve">Software Expenses </t>
  </si>
  <si>
    <t>Machine Repair &amp; Maintenance</t>
  </si>
  <si>
    <t>Sales and Marketing Expenses</t>
  </si>
  <si>
    <t>Travelling cost of sale team</t>
  </si>
  <si>
    <t>Employee Social Insurance</t>
  </si>
  <si>
    <t>Remark</t>
  </si>
  <si>
    <t xml:space="preserve">                                      Phyo Thu</t>
  </si>
  <si>
    <t xml:space="preserve">                                    AGM/GM</t>
  </si>
  <si>
    <t xml:space="preserve">BU:  Renewable Energy </t>
  </si>
  <si>
    <t xml:space="preserve">                                                    Acknowledged By</t>
  </si>
  <si>
    <t>Finance &amp; Account</t>
  </si>
  <si>
    <t>AGM/GM</t>
  </si>
  <si>
    <t xml:space="preserve">                                                      ACOO/COO/VCM</t>
  </si>
  <si>
    <t>MD/CWM</t>
  </si>
  <si>
    <t>[51010001] COGS - Units  &amp; Parts</t>
  </si>
  <si>
    <t>Cash Budget Vs Actual Comparison -Nov'24</t>
  </si>
  <si>
    <t>ADV-REN-2024-11-00007-Advance request TA charges for 6kW Solar system installation U Sai Sam TGY. Total Amount-350,000/-MMK, PIC- Nay Win Myint, Cho Zin Thet</t>
  </si>
  <si>
    <t>ADV-REN-2024-11-00008-Advance Request TA Charges for Solar PV installation U Phyo Maung Maung Nyunt (MLM). Total amount- MMK 300,000/-, PIC- Maung Maung, Zwel Pyae Sone Aung</t>
  </si>
  <si>
    <t>ADV-REN-2024-11-00009-Advance request material charges for  Solar watt power 4.4kWp, Inverter Capacity 5kW ( Single Phase), Battery Capacity 10.24Wh Off Grid Hybrid Solar Energy Storage System  for Ma Yar Yar (or) Daw Hla Myat Chae (MDY).Total amount-MMK 1,246,000/-,PIC- Nay Win Myint,Kyaw Swar Myint</t>
  </si>
  <si>
    <t>ADV-REN-2024-11-00011-Advance request Material charges for  Solar watt power 4.4kWp, Inverter Capacity 6kW ( Single Phase), Battery Capacity 10.24Wh Off Grid Hybrid Solar Energy Storage System for U Sai Sam( Taunggyi). Total amount-MMK 1,046,000/-,PIC Nay Win Myint,Cho Zin Thet</t>
  </si>
  <si>
    <t>ADV-REN-2024-11-00012-Advance request material charges for 7.7kWp solar PV installation U Phyo Mg Mg Nyunt MLM. Total amount- MMK600,000/-, PIC Mg Mg, Zwel Pyae Sone Aung</t>
  </si>
  <si>
    <t>UBG-REN-2024-10-00003-Advance request for to buy Materials cost of Cu/XLPE/PVC 1Cx70mmsq , 1Cx6mmsq Earth Cable (100KW On Grid Solar System Mibamyinttar Ice Factory) - Total Adv - 17,781,228 MMK.</t>
  </si>
  <si>
    <t>UBG-REN-2024-11-00001-Advance request for Materials Cost of T8 30KW On-Grid Solar System Installation site Lightning Protection System. (Total ADV - 2764,000 MMK).</t>
  </si>
  <si>
    <t>ADV-REN-2024-11-00004-Advance request for SSB (Oct'24) Total Amount MMK 630,000/-</t>
  </si>
  <si>
    <t>ADV-REN-2024-11-00010-Advance request for general expense Total Amount MMK 50,000/-</t>
  </si>
  <si>
    <t>ADV-REN-2024-11-00013-Advance request material charges for  8kW On/Off Hybrid inverter Battery Capacity 20.48kWh (16S2P) Energy Storage System for U Aung Ko Han ( North Dargon ).Total amount-MMK 608,000/-,PIC- Aung Ko Ko Oo, Win Htut Aung</t>
  </si>
  <si>
    <t>ADV-REN-2024-11-00014-Advance request material charges for  Solar watt power 4.4kWp, Inverter Capacity 5kW ( Single Phase), Battery Capacity 10.24Wh Off Grid Hybrid Solar System Installation  for U Wanna Aung ( Mingalardon). Total amount-MMK 684,000/-,PIC- Aung Ko Ko Oo</t>
  </si>
  <si>
    <t xml:space="preserve">ADV-REN-2024-11-00021-Advance request material charges for solar watt power 5.5kWp 8kW On/Off Hybrid inverter( single phase), Battery Capacity 10.24kWh (16S2P) Solar System Installation for Daw Swe Swe Myint MDY. Total amount- MMK 1,006,000/-, PIC Chit Ko Ko Min, </t>
  </si>
  <si>
    <t>ADV-REN-2024-11-00024-Advance request TA charges for Solar Watt Power 5.5kWp, 8kW ON/Off grid Hybrid (Single Phase) Inverter, Battery capacity 10.24kWh solar system installation Daw Swe Swe Myint (MDY). Total amount -MMK 250,000/-., PIC- Chit Ko KO Min, Win Kyaw, Wai Phyo</t>
  </si>
  <si>
    <t>AC-REN-2024-11-00003-Advance clear ,Ei Thwe Phyo , ADV-REN-2024-08-00046 , TA Charges for 20kW On Grid solar system installation U Than Htun Oo Myeik.(ADV-350,000/-,EXP-442,000/-,ADD-92,000/-)PIC-Thet Khine Htwe.</t>
  </si>
  <si>
    <t>AC-REN-2024-11-00006-Advance clear ADV-REN-2024-10-00022 , Ei Thwe Phyo,  monthly fuel charges for 4D/2109 Oct'2024. (ADV-240,000/-, EXP-340,000/-,ADD-100,000/-) PIC-Aung Ko Ko oo</t>
  </si>
  <si>
    <t>AC-REN-2024-11-00011-Advance clear ,	ADV-REN-2024-10-00010 , Zin Zin Oo ,  for entertainment charges for dealer/customer Daw Khaing Thwe Latt (Pro Engineering). ADV 30,000/- , EXP 38,000/- , ADD 8,000/-</t>
  </si>
  <si>
    <t>AC-REN-2024-11-00020-Advance clear  ADV-REN-2024-09-00077 , Ei Thwe Phyo ,TA charges for 12kW solar system installation U Ye Myint (NLP),(ADV-500,000/-, EXP-809,200/-, ADD-309,200)PIC- Chit Ko Ko Min, Win Kyaw, Kyaw Swar Myint</t>
  </si>
  <si>
    <t>AC-REN-2024-11-00024-Advance clear , 	ADV-REN-2024-10-00035 ,Zin  Zin Oo , for birthday cake for dealer/customer Electric World (U Kyaw Myint Oo) (26.10.24) , Dawei Unity  (U Tint Lwin Oo) (28.10.24) , U Khin Maung Latt (31.10.24). ADV 90,000/- , EXP 112,000/- , ADD 23,000/- ADV-REN-2024-10-00035</t>
  </si>
  <si>
    <t>ADV-REN-2024-11-00016-Advance request monthly fuel charges for 5I/4841 Nov'24. Total amount -MMK 220,000/-, PIC - Aung Ko Ko Oo</t>
  </si>
  <si>
    <t>ADV-REN-2024-11-00017-Advance request monthly fuel charges for 4D/2109 Nov'2024. Total amount -MMK 240,000/-, PIC - Aung Ko Ko Oo</t>
  </si>
  <si>
    <t>ADV-REN-2024-11-00018-Advance request Tools charges to buy DC Drill use in RE Service. Total amount-MMK 460,000/-, PIC - Aung Ko Ko Oo.</t>
  </si>
  <si>
    <t>ADV-REN-2024-11-00019-Advance request Tool charges to buy UNI-T UT521 Digital Earth Tester(2000Ohm,200V) for RE service. Total amount - MMK 840,000/-, PIC- Aung KO Ko Oo</t>
  </si>
  <si>
    <t>ADV-REN-2024-11-00001-Advance request for Monthly Fuel Charges of 9L/7702 (Nov'24) , Total ADV - 200,000 MMK.</t>
  </si>
  <si>
    <t>ADV-REN-2024-11-00002-Advance request for ASM TA charges.PIC - San Naing Lin
Total Amount MMK 300,000/-
First Week - Mandalay
Second and Third Week - Taunggyi
Final Week - Mandalay</t>
  </si>
  <si>
    <t>ADV-REN-2024-11-00003-Advance request for ASM TA charges. PIC - Tint Lwin Oo
Total Amount MMK - 300,000
First and Second Week - Nyaung Lay Pin
Third Week - Meikhtila
Final Week - Taungoo</t>
  </si>
  <si>
    <t>ADV-REN-2024-11-00006-Advance request for monthly fuel charges 1F/6973 Nov'24.
Total Amount MMK 240,000/-</t>
  </si>
  <si>
    <t>ADV-REN-2024-11-00020-Advance request for monthly fuel charges 3I/1627 Nov'24.
Total Amount MMK  200,000/-</t>
  </si>
  <si>
    <t>ADV-REN-2024-11-00023-Advance request for Computer Repair( Mouse, Battery, Laptop power cable) Total Amount MMK 250,000/-</t>
  </si>
  <si>
    <t>ADV-REN-2024-11-00028-Advance request material charges for Battery Capacity 10.24kWh (16S2P) Energy Storage System for U Wai Phyo (Thingangyun). Total amount-MMK 172,000/-, PIC- Maung Maung, Nay Win Myint</t>
  </si>
  <si>
    <t>ADV-REN-2024-11-00029-Advance request material charges for  6kW Off Grid Hybrid inverter Battery Capacity 10.24kWh (Classic Version) Energy Storage System for U Win Nyunt ( Penwegon/NLP). Total amount-MMK 520,000/-, PIC - Maung Maung, Win Htut Aung</t>
  </si>
  <si>
    <t>ADV-REN-2024-11-00033-Advance Request for Boat Rental Charges of U San Maung 1MW Site Troubleshooting . (PIC - Khin Maung Htwe ), (Total ADV - 300,000 MMK ).</t>
  </si>
  <si>
    <t>AC-REN-2024-11-00013-Advance clear  ,	ADV-REN-2024-10-00029 , Zin Zin Oo , for monthly fuel charges 1F/6973 Oct'24. ADV 240,000/-, EXP 300,000/- , ADD 60,000/- ADV-REN-2024-10-00029</t>
  </si>
  <si>
    <t>AC-REN-2024-11-00023-Advance clear Zin Zin Oo , 	ADV-REN-2024-10-00003 ,  for advertising charges battery presentation to installer. ADV 350,000/- , EXP 481,500/- , ADD 131,500/- ADV-REN-2024-10-00003</t>
  </si>
  <si>
    <t>ADV-REN-2024-11-00030-Advance request TA charges for  6kW Off Grid Hybrid inverter Battery Capacity 10.24kWh (Classic Version) Energy Storage System for U Win Nyunt ( Penwegon/NLP). Total amount - MMK 250,000, PIC- Win Htut Aung, MAung MAung</t>
  </si>
  <si>
    <t>AC-REN-2024-11-00032-Advance clear , Ei Thwe Phyo ,  ADV-REN-2024-11-00018,  material charges to buy DC Drill use in Service Dept;  ( ADV-460,000/-, EXP-470,000/-,ADD-10,000/-) PIC Aung KO Ko Oo</t>
  </si>
  <si>
    <t>ADV-REN-2024-11-00036-Advance request material charges to buy Solar packing rod and packing clip use in Service. Total amount-MMK 85,300/- MMK, PIC- Aung Ko Ko Oo</t>
  </si>
  <si>
    <t>ADV-REN-2024-11-00037-Advance request material charges for Solar System with Solar Watt Power 10.26kWp, Inverter 12kW On/Off Grid Hybrid 3phase, Battery capacity 30.72kWh (Classic Version) for U Ye Lwin (MDY). Total amount-MMK 2,902,000/-, PIC Chit Ko Ko, Win Kyaw, Wai Phyo</t>
  </si>
  <si>
    <t>ADV-REN-2024-11-00038-Advance Request TA charges for Solar System with Solar Watt Power 10.26kWp, Inverter 12kW On/Off Grid Hybrid 3phase, Battery capacity 30.72kWh (Classic Version) for U Ye Lwin (MDY). Total amount-MMK 550,000/-, PIC- Chit Ko Ko Min, Win Kyaw , Wai Phyo</t>
  </si>
  <si>
    <t>ADV-REN-2024-11-00039-Advance request material charges for Inverter Capacity 50kW On/Off Grid Hybrid ( Three Phase) Inverter, Battery Capacity 61.44kWh Solar Energy System Compass Auto. Total amount-MMK 3,253,000/-, PIC- Zwel Pyae Sone Aung, Nay Win Myint. Win Htut Aung, Lin Htay Aung,</t>
  </si>
  <si>
    <t>ADV-REN-2024-11-00042-Advance request material charges for Solar Watt Power 8.8kWp, Inverter 12kW On/Off Grid Hybrid 3phase, Battery capacity 20.48kWh (Classic Version) for U Myo Min Htun Yangon. Total amount-MMK 2,920,000, PIC- Cho Zin Thet, Maung Maung, Win Kyaw.</t>
  </si>
  <si>
    <t>ADV-REN-2024-11-00041-Advance request TA charges for Solar Watt Power 11.55kWp, Inverter 12kW On/Off Grid Hybrid 3phase, Battery capacity 40.96kWh (16S2P 150BMS with Display) for Daw Zar Zar Thin (Bagan Valley Hotel Nyaung-U). Total amount-MMk 750,000/-, PIC - Cho Zin Thet, Maung Maung, Win Kyaw</t>
  </si>
  <si>
    <t>ADV-REN-2024-11-00040-Advance request material charges for Solar Watt Power 11.55kWp, Inverter 12kW On/Off Grid Hybrid 3phase, Battery capacity 40.96kWh (16S2P 150BMS with Display) for Daw Zar Zar Thin (Bagan Valley Hotel Nyaung-U). Total amount-MMK 2,993,500/-, PIC- Cho Zin Thet, Maung Maung, Win Kyaw</t>
  </si>
  <si>
    <t>Ei Thwe Phyo</t>
  </si>
  <si>
    <t xml:space="preserve">Zin Zin Oo </t>
  </si>
  <si>
    <t xml:space="preserve">Nann Oo  </t>
  </si>
  <si>
    <t>EX-REN-2024-11-00001</t>
  </si>
  <si>
    <t>EX-REN-2024-11-00013</t>
  </si>
  <si>
    <t>EX-REN-2024-11-00025</t>
  </si>
  <si>
    <t>EX-REN-2024-11-00027</t>
  </si>
  <si>
    <t>Zin  Zin O</t>
  </si>
  <si>
    <t>Nyein Ei Ei Khaing</t>
  </si>
  <si>
    <t xml:space="preserve">Thin Zar Kham Aung  </t>
  </si>
  <si>
    <t>EX-REN-2024-11-00017</t>
  </si>
  <si>
    <t>ADV-REN-2024-11-00007</t>
  </si>
  <si>
    <t>ADV-REN-2024-11-00008</t>
  </si>
  <si>
    <t>ADV-REN-2024-11-00009</t>
  </si>
  <si>
    <t>ADV-REN-2024-11-00011</t>
  </si>
  <si>
    <t>ADV-REN-2024-11-00012</t>
  </si>
  <si>
    <t>UBG-REN-2024-10-00003</t>
  </si>
  <si>
    <t>UBG-REN-2024-11-00001</t>
  </si>
  <si>
    <t>EX-REN-2024-11-00007</t>
  </si>
  <si>
    <t>EX-REN-2024-11-00005</t>
  </si>
  <si>
    <t>EX-REN-2024-11-00006</t>
  </si>
  <si>
    <t>EX-REN-2024-11-00003</t>
  </si>
  <si>
    <t>EX-REN-2024-11-00004</t>
  </si>
  <si>
    <t>ADV-REN-2024-11-00004</t>
  </si>
  <si>
    <t>ADV-REN-2024-11-00010</t>
  </si>
  <si>
    <t>ADV-REN-2024-11-00013</t>
  </si>
  <si>
    <t>ADV-REN-2024-11-00014</t>
  </si>
  <si>
    <t>ADV-REN-2024-11-00021</t>
  </si>
  <si>
    <t>ADV-REN-2024-11-00024</t>
  </si>
  <si>
    <t>AC-REN-2024-11-00003</t>
  </si>
  <si>
    <t>AC-REN-2024-11-00006</t>
  </si>
  <si>
    <t>AC-REN-2024-11-00011</t>
  </si>
  <si>
    <t>AC-REN-2024-11-00020</t>
  </si>
  <si>
    <t>AC-REN-2024-11-00024</t>
  </si>
  <si>
    <t>ADV-REN-2024-11-00016</t>
  </si>
  <si>
    <t>ADV-REN-2024-11-00017</t>
  </si>
  <si>
    <t>ADV-REN-2024-11-00018</t>
  </si>
  <si>
    <t>ADV-REN-2024-11-00019</t>
  </si>
  <si>
    <t>ADV-REN-2024-11-00001</t>
  </si>
  <si>
    <t>ADV-REN-2024-11-00002</t>
  </si>
  <si>
    <t>ADV-REN-2024-11-00003</t>
  </si>
  <si>
    <t>ADV-REN-2024-11-00006</t>
  </si>
  <si>
    <t>ADV-REN-2024-11-00020</t>
  </si>
  <si>
    <t>ADV-REN-2024-11-00023</t>
  </si>
  <si>
    <t>ADV-REN-2024-11-00028</t>
  </si>
  <si>
    <t>ADV-REN-2024-11-00029</t>
  </si>
  <si>
    <t>ADV-REN-2024-11-00033</t>
  </si>
  <si>
    <t>AC-REN-2024-11-00013</t>
  </si>
  <si>
    <t>AC-REN-2024-11-00023</t>
  </si>
  <si>
    <t>ADV-REN-2024-11-00030</t>
  </si>
  <si>
    <t>AC-REN-2024-11-00032</t>
  </si>
  <si>
    <t>ADV-REN-2024-11-00036</t>
  </si>
  <si>
    <t>EX-REN-2024-11-00018</t>
  </si>
  <si>
    <t>EX-REN-2024-11-00014</t>
  </si>
  <si>
    <t>EX-REN-2024-11-00015</t>
  </si>
  <si>
    <t>EX-REN-2024-11-00016</t>
  </si>
  <si>
    <t>ADV-REN-2024-11-00037</t>
  </si>
  <si>
    <t>ADV-REN-2024-11-00038</t>
  </si>
  <si>
    <t>ADV-REN-2024-11-00039</t>
  </si>
  <si>
    <t>EX-REN-2024-11-00019</t>
  </si>
  <si>
    <t>ADV-REN-2024-11-00042</t>
  </si>
  <si>
    <t>ADV-REN-2024-11-00041</t>
  </si>
  <si>
    <t>ADV-REN-2024-11-00040</t>
  </si>
  <si>
    <t>EX-REN-2024-11-00026</t>
  </si>
  <si>
    <t>EX-REN-2024-11-00024</t>
  </si>
  <si>
    <t>EX-REN-2024-11-00020</t>
  </si>
  <si>
    <t>EX-REN-2024-11-00021</t>
  </si>
  <si>
    <t>Cash claim Transportation charges to transport DC Battery Gun use in Solar Installation from Myeik Branch to Yangon HO. Total amount-15,000/-, PIC-Aung Ko Ko Oo,Aung Than Kyaw</t>
  </si>
  <si>
    <t>Cash claim transportation charges from YGN to TCL ( BMS Software cable for Battery inspection of Dr. Khaing Myat Thu Soe TCL).Total amount-MMK 15,000/-, PIC- Aung Ko Ko Oo</t>
  </si>
  <si>
    <t>Cash claim OT charges for October 2024. Total amount-MMK136,500/-</t>
  </si>
  <si>
    <t>Cash claim Taxi charges for inspection of CW's Woman( How to use ATS 13.10.2024) from Ywama(Bayintnaung) to Mindhama and Mindhama to Ywama(Bayintnaung). Cash Claim Taxi charges for inspection of U Khin Maung Ohm ( Change new ATS 16.10.2024) from Ywama(Bayintnaung) to Minzayti Bus stop(Insein) and Minzayti bus stop(Insein) to Ywama(Bayintnaung). Total amount- 38,600/-MMK,PIC- Nay Win Myint</t>
  </si>
  <si>
    <t>Cash claim taxi charges for reinstall solar PV@10Units inn U Toe Ice Factory Myeik( From U Toe Ice Factory to Myeik Branch 9.92024). Total Amount- MMK10,000/-,PIC Thet Khine Htwe, Aung Than Kyaw</t>
  </si>
  <si>
    <t>Cash Claim for Monthly Fuel Charges of 1D/8707 (Oct'24) Total Amont - 291,000 MMK</t>
  </si>
  <si>
    <t>Cash Claim for TA Charges of go to Ahtaung Site Survey &amp; Customer Appointment. (PIC-Aung Ko Ko Oo, Hay Mar Soe) , (Total Amt -181,700 MMK).</t>
  </si>
  <si>
    <t>Pooling for RE BU(Jun'24~Sept'24)-141,068</t>
  </si>
  <si>
    <t>Transport Solar PV 6U,Battery 1U,Inverter 1U &amp; Accessories box 2box from HO to Mingalardone(Customer U Wanna Aung) - 130,000,Crane loading charges of Solar 550W 1pallet at Win food(Customer U Sein Win)- 70,000</t>
  </si>
  <si>
    <t>Transport Solar 550W 1pallet from MLM Bus station to MLM BR and crane unloading charges of Solar 1pallet at MLM(Customer U Phyo Mg Mg Nyunt-14/U Myo Zaw Oo-10/BR Stock-7)- 100,000,Transport Solar 550W 1pallet from Win food to Bayintnaung(Customer Star Light,Daw Thin Thin Htwe)- 80,000</t>
  </si>
  <si>
    <t>Crane loading charges of Solar 6Pallet &amp; 6U/Battery 2Pallet(10U)/Inverter 1U/Battery Rack 1pc/Control box 1pc at Win food(Customer Kaung Myat Thukha Hospital)- 240,000,Crane unloading charges of Solar 6Pallet &amp; 6U/Battery 2Pallet(10U)/Inverter 1U/Battery Rack 1pc/Control box 1pc at Customer Site,Yamaethin(Customer Kaung Myat Thukha Hospital)- 500,000</t>
  </si>
  <si>
    <t>Cash claim transportation charges to transport Inverter from TGY Branch to YGN HO RE Service to repair and check inverter. Total amount-MMk15,000/-, PIC- Aung Ko Ko Oo</t>
  </si>
  <si>
    <t>Incentive for RE BU(Customer SILVER MOON/TIGER PLASTIC/SOLAR KABAR/PYAY GARDEN SOLAR PROJECT)-868,000</t>
  </si>
  <si>
    <t>Cash Claim for Transportation Charges of Myeik From Dawei sent Cable and Other Accessories For Mibamyinttar Installation - 170,000 MMK . Transportation Charges of Accessories @2Box Air Port Bring Charges for T8 Installation - 15,000 MMK.</t>
  </si>
  <si>
    <t>Cash claim material charges for U Wai Yan Oo Myitkyina ( Solar PV-56units, 30kW inverter, 51.2V100Ah HV Battery-8units). Total amount-MMK-500,000/-, PIC- Maung Maung</t>
  </si>
  <si>
    <t>Cash Claim material charges for 50kW On/Off Grid Hybrid ( Three Phase) Inverter, Battery Capacity 61.44kWh Solar Energy System Compass Auto. Total amount-MMK485,250/-, PIC- Nay Win Myint, Zwel Pyae Sone Aung</t>
  </si>
  <si>
    <t>Crane unloading charges of Solar 550W@2pallet &amp; 4U,Battery 8U,Inverter 3U,Rail 4package(33pcs) at Customer site Heho(Golden Gate,U Aung Naing Oo)-180,000</t>
  </si>
  <si>
    <t>Cash claim for ASM incentive Oct'24. Total Amount MMK 1,479,400/-</t>
  </si>
  <si>
    <t>Cash Claim for Car Repair Charges of Myeik Project Use GA Rent Car 9F/8947 . (Total Amt- 446,500 MMK.)</t>
  </si>
  <si>
    <t>COGS - Units  &amp; Parts</t>
  </si>
  <si>
    <t>UBG-REN-2024-10-00004-Advance request for Materials cost of COS Panel  (100KW On-Grid Solar System Mibamyinttar Ice Factory) - Total Adv- 1,950 USD .</t>
  </si>
  <si>
    <t>ADV-REN-2024-11-00026-Advance request for Materials Cost of 50KWx2 Inverter &amp; Busbar Panel (Kaung Myat Thu Kha Installation) , (Total Adv - $ 2,698 ).</t>
  </si>
  <si>
    <t>UBG-REN-2024-11-00007-Advance request for Materials Cost of COS Panel(100KW OnGrid  Solar System Mibamyinttar) Final Payment 25% . (Total Adv - $487.00 )</t>
  </si>
  <si>
    <t>UBG-REN-2024-11-00002-Advance Request for Materials Cost of 12KWx3 Inverter &amp; Busbar Panel (Golden Gate Installation), (Total Adv - $ 1,575 )</t>
  </si>
  <si>
    <t>UBG-REN-2024-10-00004</t>
  </si>
  <si>
    <t>ADV-REN-2024-11-00026</t>
  </si>
  <si>
    <t>UBG-REN-2024-11-00007</t>
  </si>
  <si>
    <t>UBG-REN-2024-11-00002</t>
  </si>
  <si>
    <t>Birthday Cake Birthday Cake For Dec'24</t>
  </si>
  <si>
    <t>General Expense for Office for drinking water</t>
  </si>
  <si>
    <t>SSB Charges for Dec'24</t>
  </si>
  <si>
    <t>DHL &amp; Border Charges</t>
  </si>
  <si>
    <t>Computer repair 'Phway Yu Mon (Ram 8GBKVR21N15S8 1pc - 100,000)</t>
  </si>
  <si>
    <t>Taxi Charges,Taxi ChargesOffice use (For cash out &amp; other necessary)</t>
  </si>
  <si>
    <t>Overtime Charges For Dec,2024</t>
  </si>
  <si>
    <t>Internet WiFi Bill &amp; Other Necessary Charges</t>
  </si>
  <si>
    <t>To buy Oscilloscope Meter.  Tool charges (DC Angle Grinder), (Network Tester),(Cable Cutter),(DC Drill),(Fuel Hand Pump)</t>
  </si>
  <si>
    <t>Car Repair 4D/2109,5I/4841,Car Repair-Repair 1F/6973 and 5E/4761</t>
  </si>
  <si>
    <t>TA Charges For Mandaly/Meikhtilar,Taxi Charges,For Travelling,TA &amp; MA Charges (Myeik,Kyauk Pa Daung,Mandalay)TA charges TGY,YGN,MDY,MLM,Myeik,Dawei,Nyaung-U,TCL,NLP,ect…Mandalay,Taunggyi,For ASM Tint Lwin Oo,San Naing Lin,Arkar Kyaw,Taxi charges</t>
  </si>
  <si>
    <t>Labour charges,Broker Fees,Transportation &amp; Crane unloading charges of Solar/Battery &amp; Inverter for Customer Star Light Shop &amp; If have sales ,we need to transport machine and arrange for delivery &amp; crane loading/unloading process.50KWx2 (AC/DC) Inveter Panel and Busbar Panel For May Yu Drinking Water Factory Installation. (Final Payment 25%)Delivery Purchase Materials for Kyauk Pa Daung and Mandalay.Material Charges  TGY,YGN,MDY,MLM,Myeik,Dawei,Nyaung-U,TCL,NLP,ect…Transportation ChargesTGY,YGN,MDY,MLM,Myeik,Dawei,Nyaung-U,TCL,NLP,ect…Installation &amp; Labour Charges TGY,YGN,MDY,MLM,Myeik,Dawei,Nyaung-U,TCL,NLP,ect…,Incentive</t>
  </si>
  <si>
    <t>For Taungoo Billboard vinyl charges,For Taungoo Billboard location transfer and vinyl installation charges,Matador Lectro and Winning Way facebook boosting for Jan'24,RE products pamphlet to all branch.1Sheet cataloge for solar,inverter and battery,X stand</t>
  </si>
  <si>
    <t>Trip Fuel Charges For Mandaly/MeikhtilarMonthly Fuel Charges of 9L/7702 (Jan'25) &amp; Clear for (Dec'24).Cash Claim for Monthly Fuel Charges of Oct'24(1D/8707).(1H/5025).Trip Fuel Charges for Belin,Mudo and Kyauk Pa Daung.Monthly Fuel Charges4D/2109,5I/4841,Trip Fuel Charges,Mandalay,Taunggyi,fuel charges 3I-1627,5E/4761,1F/6973,Cycle fuel charges,Visiting card for RE BU</t>
  </si>
  <si>
    <t>For dealer customer birthday cake charges</t>
  </si>
  <si>
    <t>Monthly Cash Budget Request - Jan'25</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</si>
</sst>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0.0000%"/>
    <numFmt numFmtId="167" formatCode="[$-409]d\-mmm\-yy;@"/>
  </numFmts>
  <fonts count="38"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b/>
      <sz val="11"/>
      <color theme="1"/>
      <name val="Calibri"/>
      <family val="2"/>
      <scheme val="minor"/>
    </font>
    <font>
      <sz val="11"/>
      <name val="Calibri"/>
      <family val="2"/>
      <scheme val="minor"/>
    </font>
    <font>
      <sz val="9"/>
      <color theme="1"/>
      <name val="Calibri"/>
      <family val="2"/>
      <scheme val="minor"/>
    </font>
    <font>
      <sz val="9"/>
      <color theme="1"/>
      <name val="Arial"/>
      <family val="2"/>
    </font>
    <font>
      <sz val="11"/>
      <color rgb="FFFF0000"/>
      <name val="Calibri"/>
      <family val="2"/>
      <scheme val="minor"/>
    </font>
    <font>
      <sz val="11"/>
      <color indexed="8"/>
      <name val="Calibri"/>
      <family val="2"/>
    </font>
    <font>
      <b/>
      <sz val="9"/>
      <color theme="1"/>
      <name val="Calibri"/>
      <family val="2"/>
      <scheme val="minor"/>
    </font>
    <font>
      <sz val="12"/>
      <name val="Calibri"/>
      <family val="2"/>
      <scheme val="minor"/>
    </font>
    <font>
      <sz val="12"/>
      <color theme="1"/>
      <name val="Calibri"/>
      <family val="2"/>
      <scheme val="minor"/>
    </font>
    <font>
      <sz val="11"/>
      <color rgb="FF000000"/>
      <name val="Calibri"/>
      <family val="2"/>
      <scheme val="minor"/>
    </font>
    <font>
      <sz val="11"/>
      <name val="Calibri Light"/>
      <family val="1"/>
      <scheme val="major"/>
    </font>
    <font>
      <sz val="10"/>
      <color theme="1"/>
      <name val="Calibri"/>
      <family val="2"/>
      <scheme val="minor"/>
    </font>
    <font>
      <b/>
      <sz val="10"/>
      <color theme="1"/>
      <name val="Calibri"/>
      <family val="2"/>
      <scheme val="minor"/>
    </font>
    <font>
      <b/>
      <sz val="8"/>
      <color theme="1"/>
      <name val="Calibri"/>
      <family val="2"/>
      <scheme val="minor"/>
    </font>
    <font>
      <sz val="8"/>
      <color theme="1"/>
      <name val="Calibri"/>
      <family val="2"/>
      <scheme val="minor"/>
    </font>
    <font>
      <b/>
      <sz val="12"/>
      <color theme="1"/>
      <name val="Calibri"/>
      <family val="2"/>
      <scheme val="minor"/>
    </font>
    <font>
      <b/>
      <sz val="12"/>
      <name val="Cambria"/>
      <family val="1"/>
    </font>
    <font>
      <sz val="12"/>
      <name val="Cambria"/>
      <family val="1"/>
    </font>
    <font>
      <b/>
      <sz val="12"/>
      <color theme="1"/>
      <name val="Cambria"/>
      <family val="1"/>
    </font>
    <font>
      <b/>
      <sz val="14"/>
      <color theme="1"/>
      <name val="Calibri"/>
      <family val="2"/>
      <scheme val="minor"/>
    </font>
    <font>
      <b/>
      <sz val="12"/>
      <name val="Calibri"/>
      <family val="2"/>
      <scheme val="minor"/>
    </font>
    <font>
      <b/>
      <sz val="16"/>
      <color theme="1"/>
      <name val="Calibri"/>
      <family val="2"/>
      <scheme val="minor"/>
    </font>
    <font>
      <sz val="16"/>
      <color theme="1"/>
      <name val="Calibri"/>
      <family val="2"/>
      <scheme val="minor"/>
    </font>
    <font>
      <sz val="11"/>
      <color theme="1"/>
      <name val="Cambria"/>
      <family val="1"/>
    </font>
    <font>
      <sz val="13"/>
      <color theme="1"/>
      <name val="Cambria"/>
      <family val="1"/>
    </font>
    <font>
      <b/>
      <sz val="13"/>
      <color theme="1"/>
      <name val="Cambria"/>
      <family val="1"/>
    </font>
    <font>
      <b/>
      <sz val="13"/>
      <name val="Cambria"/>
      <family val="1"/>
    </font>
    <font>
      <sz val="13"/>
      <name val="Cambria"/>
      <family val="1"/>
    </font>
    <font>
      <sz val="12"/>
      <color theme="1"/>
      <name val="Cambria"/>
      <family val="1"/>
    </font>
    <font>
      <sz val="11"/>
      <color rgb="FF00B050"/>
      <name val="Calibri"/>
      <family val="2"/>
      <scheme val="minor"/>
    </font>
    <font>
      <sz val="12"/>
      <color rgb="FF00B050"/>
      <name val="Cambria"/>
      <family val="1"/>
    </font>
    <font>
      <sz val="11"/>
      <color rgb="FF00B050"/>
      <name val="Calibri Light"/>
      <family val="1"/>
      <scheme val="major"/>
    </font>
    <font>
      <sz val="11"/>
      <color rgb="FF00B050"/>
      <name val="Cambria"/>
      <family val="1"/>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5" tint="0.59999389629810485"/>
        <bgColor indexed="64"/>
      </patternFill>
    </fill>
  </fills>
  <borders count="40">
    <border>
      <left/>
      <right/>
      <top/>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style="thin">
        <color auto="1"/>
      </left>
      <right/>
      <top style="thin">
        <color auto="1"/>
      </top>
      <bottom/>
      <diagonal/>
    </border>
    <border>
      <left style="thin">
        <color indexed="64"/>
      </left>
      <right style="double">
        <color indexed="64"/>
      </right>
      <top style="thin">
        <color indexed="64"/>
      </top>
      <bottom style="double">
        <color indexed="64"/>
      </bottom>
      <diagonal/>
    </border>
    <border>
      <left/>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style="double">
        <color indexed="64"/>
      </left>
      <right style="thin">
        <color indexed="64"/>
      </right>
      <top/>
      <bottom style="thin">
        <color indexed="64"/>
      </bottom>
      <diagonal/>
    </border>
    <border>
      <left/>
      <right/>
      <top/>
      <bottom style="thin">
        <color indexed="64"/>
      </bottom>
      <diagonal/>
    </border>
    <border>
      <left style="thin">
        <color auto="1"/>
      </left>
      <right style="double">
        <color indexed="64"/>
      </right>
      <top style="medium">
        <color auto="1"/>
      </top>
      <bottom style="double">
        <color auto="1"/>
      </bottom>
      <diagonal/>
    </border>
    <border>
      <left/>
      <right/>
      <top style="thin">
        <color indexed="64"/>
      </top>
      <bottom/>
      <diagonal/>
    </border>
    <border>
      <left style="thin">
        <color auto="1"/>
      </left>
      <right/>
      <top style="medium">
        <color auto="1"/>
      </top>
      <bottom style="double">
        <color auto="1"/>
      </bottom>
      <diagonal/>
    </border>
    <border>
      <left style="double">
        <color indexed="64"/>
      </left>
      <right style="thin">
        <color indexed="64"/>
      </right>
      <top style="medium">
        <color auto="1"/>
      </top>
      <bottom style="double">
        <color auto="1"/>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bottom/>
      <diagonal/>
    </border>
    <border>
      <left style="double">
        <color indexed="64"/>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top/>
      <bottom style="thin">
        <color indexed="64"/>
      </bottom>
      <diagonal/>
    </border>
    <border>
      <left style="double">
        <color indexed="64"/>
      </left>
      <right/>
      <top/>
      <bottom style="double">
        <color indexed="64"/>
      </bottom>
      <diagonal/>
    </border>
    <border>
      <left style="thin">
        <color auto="1"/>
      </left>
      <right style="thin">
        <color auto="1"/>
      </right>
      <top/>
      <bottom style="thin">
        <color auto="1"/>
      </bottom>
      <diagonal/>
    </border>
    <border>
      <left style="thin">
        <color rgb="FF92D050"/>
      </left>
      <right style="thin">
        <color rgb="FF92D050"/>
      </right>
      <top style="thin">
        <color rgb="FF92D050"/>
      </top>
      <bottom style="thin">
        <color rgb="FF92D050"/>
      </bottom>
      <diagonal/>
    </border>
    <border>
      <left style="thin">
        <color rgb="FF92D050"/>
      </left>
      <right style="thin">
        <color rgb="FF92D050"/>
      </right>
      <top style="thin">
        <color rgb="FF92D050"/>
      </top>
      <bottom/>
      <diagonal/>
    </border>
    <border>
      <left style="thin">
        <color auto="1"/>
      </left>
      <right style="double">
        <color indexed="64"/>
      </right>
      <top style="medium">
        <color auto="1"/>
      </top>
      <bottom/>
      <diagonal/>
    </border>
    <border>
      <left style="double">
        <color auto="1"/>
      </left>
      <right style="double">
        <color auto="1"/>
      </right>
      <top style="double">
        <color auto="1"/>
      </top>
      <bottom style="double">
        <color auto="1"/>
      </bottom>
      <diagonal/>
    </border>
    <border>
      <left style="thin">
        <color indexed="64"/>
      </left>
      <right style="thin">
        <color indexed="64"/>
      </right>
      <top style="double">
        <color indexed="64"/>
      </top>
      <bottom style="double">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0" fontId="4" fillId="0" borderId="0"/>
    <xf numFmtId="43" fontId="10" fillId="0" borderId="0" applyFont="0" applyFill="0" applyBorder="0" applyAlignment="0" applyProtection="0"/>
    <xf numFmtId="0" fontId="1" fillId="0" borderId="0"/>
  </cellStyleXfs>
  <cellXfs count="256">
    <xf numFmtId="0" fontId="0" fillId="0" borderId="0" xfId="0"/>
    <xf numFmtId="0" fontId="3" fillId="0" borderId="0" xfId="0" applyFont="1"/>
    <xf numFmtId="0" fontId="2" fillId="0" borderId="0" xfId="0" applyFont="1" applyAlignment="1">
      <alignment horizontal="center"/>
    </xf>
    <xf numFmtId="0" fontId="5" fillId="0" borderId="0" xfId="0" applyFont="1" applyAlignment="1">
      <alignment vertical="center"/>
    </xf>
    <xf numFmtId="0" fontId="7" fillId="0" borderId="0" xfId="0" applyFont="1"/>
    <xf numFmtId="9" fontId="0" fillId="0" borderId="0" xfId="2" applyFont="1"/>
    <xf numFmtId="164" fontId="0" fillId="0" borderId="0" xfId="1" applyNumberFormat="1" applyFont="1"/>
    <xf numFmtId="9" fontId="0" fillId="0" borderId="0" xfId="2" applyFont="1" applyFill="1"/>
    <xf numFmtId="166" fontId="5" fillId="0" borderId="0" xfId="2" applyNumberFormat="1" applyFont="1" applyFill="1" applyAlignment="1">
      <alignment vertical="center"/>
    </xf>
    <xf numFmtId="164" fontId="11" fillId="0" borderId="0" xfId="1" applyNumberFormat="1" applyFont="1"/>
    <xf numFmtId="164" fontId="0" fillId="0" borderId="0" xfId="1" applyNumberFormat="1" applyFont="1" applyFill="1"/>
    <xf numFmtId="0" fontId="0" fillId="0" borderId="0" xfId="0" applyAlignment="1">
      <alignment horizontal="left" vertical="center"/>
    </xf>
    <xf numFmtId="0" fontId="0" fillId="3" borderId="32" xfId="0" applyFill="1" applyBorder="1" applyAlignment="1">
      <alignment horizontal="center" vertical="center"/>
    </xf>
    <xf numFmtId="164" fontId="3" fillId="0" borderId="0" xfId="1" applyNumberFormat="1" applyFont="1" applyFill="1"/>
    <xf numFmtId="44" fontId="0" fillId="0" borderId="0" xfId="3" applyFont="1" applyFill="1"/>
    <xf numFmtId="164" fontId="0" fillId="2" borderId="0" xfId="1" applyNumberFormat="1" applyFont="1" applyFill="1"/>
    <xf numFmtId="165" fontId="0" fillId="2" borderId="0" xfId="3" applyNumberFormat="1" applyFont="1" applyFill="1"/>
    <xf numFmtId="9" fontId="0" fillId="0" borderId="0" xfId="2" applyFont="1" applyFill="1" applyAlignment="1">
      <alignment vertical="center"/>
    </xf>
    <xf numFmtId="0" fontId="0" fillId="0" borderId="0" xfId="0" applyAlignment="1">
      <alignment horizontal="left" vertical="top"/>
    </xf>
    <xf numFmtId="0" fontId="0" fillId="0" borderId="0" xfId="0" applyAlignment="1">
      <alignment horizontal="left"/>
    </xf>
    <xf numFmtId="0" fontId="6" fillId="0" borderId="0" xfId="0" applyFont="1" applyAlignment="1">
      <alignment horizontal="left" vertical="center"/>
    </xf>
    <xf numFmtId="0" fontId="6" fillId="0" borderId="12" xfId="0" applyFont="1" applyBorder="1" applyAlignment="1">
      <alignment horizontal="left" vertical="center"/>
    </xf>
    <xf numFmtId="0" fontId="0" fillId="0" borderId="31" xfId="0" applyBorder="1" applyAlignment="1">
      <alignment horizontal="left" vertical="center"/>
    </xf>
    <xf numFmtId="0" fontId="0" fillId="0" borderId="31" xfId="0" applyBorder="1" applyAlignment="1">
      <alignment horizontal="center" vertical="center"/>
    </xf>
    <xf numFmtId="0" fontId="0" fillId="0" borderId="0" xfId="0" applyAlignment="1">
      <alignment horizontal="center" vertical="center"/>
    </xf>
    <xf numFmtId="0" fontId="9" fillId="3" borderId="13" xfId="0" applyFont="1" applyFill="1" applyBorder="1" applyAlignment="1">
      <alignment horizontal="left"/>
    </xf>
    <xf numFmtId="0" fontId="6" fillId="3" borderId="13" xfId="0" applyFont="1" applyFill="1" applyBorder="1" applyAlignment="1">
      <alignment horizontal="left" vertical="center"/>
    </xf>
    <xf numFmtId="0" fontId="0" fillId="3" borderId="13" xfId="0" applyFill="1" applyBorder="1" applyAlignment="1">
      <alignment horizontal="left" vertical="center"/>
    </xf>
    <xf numFmtId="0" fontId="0" fillId="3" borderId="13" xfId="0" applyFill="1" applyBorder="1" applyAlignment="1">
      <alignment horizontal="center" vertical="center"/>
    </xf>
    <xf numFmtId="0" fontId="6" fillId="3" borderId="32" xfId="0" applyFont="1" applyFill="1" applyBorder="1" applyAlignment="1">
      <alignment horizontal="center" vertical="center"/>
    </xf>
    <xf numFmtId="164" fontId="14" fillId="3" borderId="13" xfId="0" applyNumberFormat="1" applyFont="1" applyFill="1" applyBorder="1" applyAlignment="1">
      <alignment horizontal="center" vertical="center"/>
    </xf>
    <xf numFmtId="0" fontId="6" fillId="0" borderId="0" xfId="0" applyFont="1" applyAlignment="1">
      <alignment horizontal="center" vertical="center"/>
    </xf>
    <xf numFmtId="0" fontId="15" fillId="0" borderId="12" xfId="0" applyFont="1" applyBorder="1" applyAlignment="1">
      <alignment vertical="center"/>
    </xf>
    <xf numFmtId="166" fontId="0" fillId="0" borderId="0" xfId="2" applyNumberFormat="1" applyFont="1" applyFill="1" applyAlignment="1">
      <alignment vertical="center"/>
    </xf>
    <xf numFmtId="164" fontId="1" fillId="3" borderId="32" xfId="1" applyNumberFormat="1" applyFont="1" applyFill="1" applyBorder="1" applyAlignment="1">
      <alignment horizontal="center" vertical="center"/>
    </xf>
    <xf numFmtId="164" fontId="1" fillId="3" borderId="13" xfId="1" applyNumberFormat="1" applyFont="1" applyFill="1" applyBorder="1" applyAlignment="1">
      <alignment horizontal="left" vertical="center"/>
    </xf>
    <xf numFmtId="164" fontId="1" fillId="0" borderId="0" xfId="1" applyNumberFormat="1" applyFont="1" applyFill="1" applyBorder="1" applyAlignment="1">
      <alignment horizontal="left" vertical="center"/>
    </xf>
    <xf numFmtId="0" fontId="5" fillId="0" borderId="0" xfId="0" applyFont="1"/>
    <xf numFmtId="165" fontId="5" fillId="0" borderId="0" xfId="3" applyNumberFormat="1" applyFont="1"/>
    <xf numFmtId="165" fontId="0" fillId="0" borderId="0" xfId="3" applyNumberFormat="1" applyFont="1"/>
    <xf numFmtId="0" fontId="7" fillId="0" borderId="3" xfId="0" applyFont="1" applyBorder="1" applyAlignment="1">
      <alignment vertical="center"/>
    </xf>
    <xf numFmtId="0" fontId="17" fillId="0" borderId="0" xfId="0" applyFont="1"/>
    <xf numFmtId="165" fontId="16" fillId="0" borderId="0" xfId="3" applyNumberFormat="1" applyFont="1"/>
    <xf numFmtId="0" fontId="16" fillId="0" borderId="0" xfId="0" applyFont="1"/>
    <xf numFmtId="164" fontId="16" fillId="0" borderId="0" xfId="1" applyNumberFormat="1" applyFont="1" applyFill="1"/>
    <xf numFmtId="0" fontId="16" fillId="2" borderId="0" xfId="0" applyFont="1" applyFill="1"/>
    <xf numFmtId="164" fontId="16" fillId="2" borderId="0" xfId="1" applyNumberFormat="1" applyFont="1" applyFill="1"/>
    <xf numFmtId="164" fontId="16" fillId="0" borderId="0" xfId="1" applyNumberFormat="1" applyFont="1"/>
    <xf numFmtId="165" fontId="17" fillId="0" borderId="0" xfId="3" applyNumberFormat="1" applyFont="1"/>
    <xf numFmtId="164" fontId="17" fillId="0" borderId="0" xfId="1" applyNumberFormat="1" applyFont="1"/>
    <xf numFmtId="0" fontId="18" fillId="0" borderId="1" xfId="0" applyFont="1" applyBorder="1" applyAlignment="1">
      <alignment horizontal="center" vertical="center"/>
    </xf>
    <xf numFmtId="165" fontId="18" fillId="0" borderId="2" xfId="3" applyNumberFormat="1" applyFont="1" applyBorder="1" applyAlignment="1">
      <alignment horizontal="center" vertical="center" wrapText="1"/>
    </xf>
    <xf numFmtId="0" fontId="18" fillId="0" borderId="3" xfId="0" applyFont="1" applyBorder="1" applyAlignment="1">
      <alignment horizontal="center" vertical="center" wrapText="1"/>
    </xf>
    <xf numFmtId="0" fontId="18" fillId="0" borderId="2" xfId="0" applyFont="1" applyBorder="1" applyAlignment="1">
      <alignment horizontal="center" vertical="center" wrapText="1"/>
    </xf>
    <xf numFmtId="164" fontId="18" fillId="0" borderId="3" xfId="1" applyNumberFormat="1" applyFont="1" applyBorder="1" applyAlignment="1">
      <alignment horizontal="center" vertical="center" wrapText="1"/>
    </xf>
    <xf numFmtId="0" fontId="17" fillId="0" borderId="1" xfId="0" applyFont="1" applyBorder="1" applyAlignment="1">
      <alignment vertical="center"/>
    </xf>
    <xf numFmtId="165" fontId="17" fillId="0" borderId="2" xfId="3" applyNumberFormat="1" applyFont="1" applyBorder="1" applyAlignment="1">
      <alignment horizontal="center" vertical="center"/>
    </xf>
    <xf numFmtId="0" fontId="17" fillId="0" borderId="3" xfId="0" applyFont="1" applyBorder="1" applyAlignment="1">
      <alignment horizontal="center" vertical="center" wrapText="1"/>
    </xf>
    <xf numFmtId="165" fontId="17" fillId="0" borderId="2" xfId="3" applyNumberFormat="1" applyFont="1" applyBorder="1" applyAlignment="1">
      <alignment horizontal="center" vertical="center" wrapText="1"/>
    </xf>
    <xf numFmtId="165" fontId="17" fillId="0" borderId="7" xfId="0" applyNumberFormat="1" applyFont="1" applyBorder="1" applyAlignment="1">
      <alignment horizontal="center" vertical="center" wrapText="1"/>
    </xf>
    <xf numFmtId="164" fontId="16" fillId="0" borderId="3" xfId="0" applyNumberFormat="1" applyFont="1" applyBorder="1"/>
    <xf numFmtId="166" fontId="0" fillId="0" borderId="0" xfId="2" applyNumberFormat="1" applyFont="1" applyFill="1"/>
    <xf numFmtId="164" fontId="17" fillId="0" borderId="3" xfId="1" applyNumberFormat="1" applyFont="1" applyBorder="1" applyAlignment="1">
      <alignment horizontal="center" vertical="center" wrapText="1"/>
    </xf>
    <xf numFmtId="0" fontId="7" fillId="0" borderId="1" xfId="0" applyFont="1" applyBorder="1" applyAlignment="1">
      <alignment vertical="center" wrapText="1"/>
    </xf>
    <xf numFmtId="165" fontId="7" fillId="0" borderId="2" xfId="3" applyNumberFormat="1" applyFont="1" applyBorder="1"/>
    <xf numFmtId="164" fontId="7" fillId="0" borderId="3" xfId="1" applyNumberFormat="1" applyFont="1" applyFill="1" applyBorder="1" applyAlignment="1">
      <alignment vertical="center"/>
    </xf>
    <xf numFmtId="165" fontId="7" fillId="0" borderId="2" xfId="3" applyNumberFormat="1" applyFont="1" applyFill="1" applyBorder="1"/>
    <xf numFmtId="165" fontId="11" fillId="0" borderId="7" xfId="0" applyNumberFormat="1" applyFont="1" applyBorder="1" applyAlignment="1">
      <alignment horizontal="center" vertical="center" wrapText="1"/>
    </xf>
    <xf numFmtId="164" fontId="7" fillId="0" borderId="3" xfId="0" applyNumberFormat="1" applyFont="1" applyBorder="1"/>
    <xf numFmtId="164" fontId="7" fillId="0" borderId="3" xfId="1" applyNumberFormat="1" applyFont="1" applyBorder="1"/>
    <xf numFmtId="164" fontId="7" fillId="0" borderId="3" xfId="1" applyNumberFormat="1" applyFont="1" applyFill="1" applyBorder="1"/>
    <xf numFmtId="0" fontId="7" fillId="0" borderId="1" xfId="0" applyFont="1" applyBorder="1" applyAlignment="1">
      <alignment vertical="center"/>
    </xf>
    <xf numFmtId="0" fontId="7" fillId="0" borderId="5" xfId="0" applyFont="1" applyBorder="1" applyAlignment="1">
      <alignment vertical="center"/>
    </xf>
    <xf numFmtId="165" fontId="11" fillId="0" borderId="20" xfId="0" applyNumberFormat="1" applyFont="1" applyBorder="1" applyAlignment="1">
      <alignment horizontal="center" vertical="center" wrapText="1"/>
    </xf>
    <xf numFmtId="164" fontId="7" fillId="0" borderId="3" xfId="0" applyNumberFormat="1" applyFont="1" applyBorder="1" applyAlignment="1">
      <alignment vertical="center"/>
    </xf>
    <xf numFmtId="0" fontId="17" fillId="0" borderId="21" xfId="0" applyFont="1" applyBorder="1" applyAlignment="1">
      <alignment vertical="center"/>
    </xf>
    <xf numFmtId="165" fontId="17" fillId="0" borderId="22" xfId="3" applyNumberFormat="1" applyFont="1" applyBorder="1"/>
    <xf numFmtId="165" fontId="17" fillId="0" borderId="22" xfId="3" applyNumberFormat="1" applyFont="1" applyFill="1" applyBorder="1" applyAlignment="1">
      <alignment vertical="center"/>
    </xf>
    <xf numFmtId="164" fontId="17" fillId="0" borderId="19" xfId="0" applyNumberFormat="1" applyFont="1" applyBorder="1" applyAlignment="1">
      <alignment vertical="center"/>
    </xf>
    <xf numFmtId="164" fontId="11" fillId="0" borderId="3" xfId="0" applyNumberFormat="1" applyFont="1" applyBorder="1"/>
    <xf numFmtId="164" fontId="17" fillId="0" borderId="19" xfId="1" applyNumberFormat="1" applyFont="1" applyBorder="1" applyAlignment="1">
      <alignment vertical="center"/>
    </xf>
    <xf numFmtId="0" fontId="17" fillId="0" borderId="0" xfId="0" applyFont="1" applyAlignment="1">
      <alignment vertical="center"/>
    </xf>
    <xf numFmtId="164" fontId="17" fillId="0" borderId="23" xfId="0" applyNumberFormat="1" applyFont="1" applyBorder="1"/>
    <xf numFmtId="164" fontId="17" fillId="0" borderId="11" xfId="1" applyNumberFormat="1" applyFont="1" applyBorder="1" applyAlignment="1">
      <alignment vertical="center"/>
    </xf>
    <xf numFmtId="0" fontId="16" fillId="0" borderId="14" xfId="0" applyFont="1" applyBorder="1" applyAlignment="1">
      <alignment vertical="center"/>
    </xf>
    <xf numFmtId="165" fontId="17" fillId="0" borderId="9" xfId="3" applyNumberFormat="1" applyFont="1" applyBorder="1" applyAlignment="1">
      <alignment vertical="center"/>
    </xf>
    <xf numFmtId="165" fontId="17" fillId="0" borderId="24" xfId="3" applyNumberFormat="1" applyFont="1" applyBorder="1"/>
    <xf numFmtId="165" fontId="17" fillId="0" borderId="10" xfId="3" applyNumberFormat="1" applyFont="1" applyBorder="1"/>
    <xf numFmtId="10" fontId="17" fillId="0" borderId="23" xfId="2" applyNumberFormat="1" applyFont="1" applyFill="1" applyBorder="1" applyAlignment="1">
      <alignment vertical="center"/>
    </xf>
    <xf numFmtId="164" fontId="17" fillId="0" borderId="23" xfId="1" applyNumberFormat="1" applyFont="1" applyBorder="1"/>
    <xf numFmtId="165" fontId="17" fillId="0" borderId="25" xfId="3" applyNumberFormat="1" applyFont="1" applyBorder="1"/>
    <xf numFmtId="164" fontId="17" fillId="0" borderId="15" xfId="0" applyNumberFormat="1" applyFont="1" applyBorder="1"/>
    <xf numFmtId="165" fontId="16" fillId="0" borderId="25" xfId="3" applyNumberFormat="1" applyFont="1" applyBorder="1"/>
    <xf numFmtId="165" fontId="16" fillId="0" borderId="0" xfId="3" applyNumberFormat="1" applyFont="1" applyBorder="1"/>
    <xf numFmtId="9" fontId="17" fillId="0" borderId="15" xfId="2" applyFont="1" applyBorder="1"/>
    <xf numFmtId="164" fontId="17" fillId="0" borderId="15" xfId="1" applyNumberFormat="1" applyFont="1" applyBorder="1"/>
    <xf numFmtId="0" fontId="17" fillId="0" borderId="28" xfId="0" applyFont="1" applyBorder="1" applyAlignment="1">
      <alignment horizontal="left" vertical="center"/>
    </xf>
    <xf numFmtId="165" fontId="17" fillId="0" borderId="17" xfId="3" applyNumberFormat="1" applyFont="1" applyBorder="1"/>
    <xf numFmtId="164" fontId="16" fillId="0" borderId="16" xfId="1" applyNumberFormat="1" applyFont="1" applyBorder="1"/>
    <xf numFmtId="165" fontId="16" fillId="0" borderId="17" xfId="3" applyNumberFormat="1" applyFont="1" applyBorder="1"/>
    <xf numFmtId="165" fontId="17" fillId="0" borderId="18" xfId="0" applyNumberFormat="1" applyFont="1" applyBorder="1" applyAlignment="1">
      <alignment horizontal="center" vertical="center" wrapText="1"/>
    </xf>
    <xf numFmtId="164" fontId="16" fillId="0" borderId="16" xfId="0" applyNumberFormat="1" applyFont="1" applyBorder="1"/>
    <xf numFmtId="164" fontId="7" fillId="0" borderId="3" xfId="1" applyNumberFormat="1" applyFont="1" applyBorder="1" applyAlignment="1">
      <alignment vertical="center"/>
    </xf>
    <xf numFmtId="0" fontId="17" fillId="0" borderId="5" xfId="0" applyFont="1" applyBorder="1" applyAlignment="1">
      <alignment vertical="center"/>
    </xf>
    <xf numFmtId="164" fontId="17" fillId="0" borderId="6" xfId="1" applyNumberFormat="1" applyFont="1" applyFill="1" applyBorder="1" applyAlignment="1">
      <alignment vertical="center"/>
    </xf>
    <xf numFmtId="165" fontId="17" fillId="0" borderId="27" xfId="0" applyNumberFormat="1" applyFont="1" applyBorder="1" applyAlignment="1">
      <alignment horizontal="center" vertical="center" wrapText="1"/>
    </xf>
    <xf numFmtId="164" fontId="17" fillId="0" borderId="6" xfId="1" applyNumberFormat="1" applyFont="1" applyBorder="1" applyAlignment="1">
      <alignment vertical="center"/>
    </xf>
    <xf numFmtId="0" fontId="17" fillId="0" borderId="5" xfId="0" applyFont="1" applyBorder="1" applyAlignment="1">
      <alignment horizontal="left"/>
    </xf>
    <xf numFmtId="165" fontId="16" fillId="0" borderId="8" xfId="3" applyNumberFormat="1" applyFont="1" applyBorder="1"/>
    <xf numFmtId="165" fontId="16" fillId="0" borderId="2" xfId="3" applyNumberFormat="1" applyFont="1" applyFill="1" applyBorder="1"/>
    <xf numFmtId="164" fontId="16" fillId="0" borderId="3" xfId="1" applyNumberFormat="1" applyFont="1" applyBorder="1"/>
    <xf numFmtId="0" fontId="16" fillId="0" borderId="12" xfId="0" applyFont="1" applyBorder="1"/>
    <xf numFmtId="165" fontId="17" fillId="0" borderId="20" xfId="0" applyNumberFormat="1" applyFont="1" applyBorder="1" applyAlignment="1">
      <alignment horizontal="center" vertical="center" wrapText="1"/>
    </xf>
    <xf numFmtId="164" fontId="16" fillId="0" borderId="15" xfId="1" applyNumberFormat="1" applyFont="1" applyBorder="1"/>
    <xf numFmtId="0" fontId="17" fillId="0" borderId="14" xfId="0" applyFont="1" applyBorder="1"/>
    <xf numFmtId="165" fontId="17" fillId="0" borderId="26" xfId="3" applyNumberFormat="1" applyFont="1" applyBorder="1"/>
    <xf numFmtId="164" fontId="11" fillId="0" borderId="4" xfId="1" applyNumberFormat="1" applyFont="1" applyFill="1" applyBorder="1" applyAlignment="1">
      <alignment vertical="center"/>
    </xf>
    <xf numFmtId="165" fontId="17" fillId="0" borderId="29" xfId="3" applyNumberFormat="1" applyFont="1" applyFill="1" applyBorder="1"/>
    <xf numFmtId="164" fontId="11" fillId="0" borderId="3" xfId="0" applyNumberFormat="1" applyFont="1" applyBorder="1" applyAlignment="1">
      <alignment vertical="center"/>
    </xf>
    <xf numFmtId="164" fontId="16" fillId="0" borderId="6" xfId="1" applyNumberFormat="1" applyFont="1" applyBorder="1"/>
    <xf numFmtId="0" fontId="16" fillId="0" borderId="14" xfId="0" applyFont="1" applyBorder="1"/>
    <xf numFmtId="164" fontId="17" fillId="0" borderId="15" xfId="1" applyNumberFormat="1" applyFont="1" applyFill="1" applyBorder="1"/>
    <xf numFmtId="164" fontId="17" fillId="0" borderId="33" xfId="1" applyNumberFormat="1" applyFont="1" applyFill="1" applyBorder="1"/>
    <xf numFmtId="165" fontId="17" fillId="0" borderId="33" xfId="3" applyNumberFormat="1" applyFont="1" applyFill="1" applyBorder="1"/>
    <xf numFmtId="164" fontId="17" fillId="0" borderId="15" xfId="0" applyNumberFormat="1" applyFont="1" applyBorder="1" applyAlignment="1">
      <alignment vertical="center"/>
    </xf>
    <xf numFmtId="0" fontId="17" fillId="0" borderId="21" xfId="0" applyFont="1" applyBorder="1"/>
    <xf numFmtId="164" fontId="17" fillId="0" borderId="19" xfId="1" applyNumberFormat="1" applyFont="1" applyBorder="1"/>
    <xf numFmtId="165" fontId="17" fillId="0" borderId="34" xfId="3" applyNumberFormat="1" applyFont="1" applyBorder="1" applyAlignment="1">
      <alignment vertical="center"/>
    </xf>
    <xf numFmtId="165" fontId="17" fillId="0" borderId="34" xfId="3" applyNumberFormat="1" applyFont="1" applyFill="1" applyBorder="1"/>
    <xf numFmtId="9" fontId="17" fillId="0" borderId="34" xfId="2" applyFont="1" applyFill="1" applyBorder="1"/>
    <xf numFmtId="10" fontId="17" fillId="0" borderId="34" xfId="2" applyNumberFormat="1" applyFont="1" applyFill="1" applyBorder="1"/>
    <xf numFmtId="165" fontId="17" fillId="0" borderId="0" xfId="3" applyNumberFormat="1" applyFont="1" applyBorder="1"/>
    <xf numFmtId="164" fontId="17" fillId="0" borderId="0" xfId="1" applyNumberFormat="1" applyFont="1" applyBorder="1"/>
    <xf numFmtId="165" fontId="17" fillId="0" borderId="0" xfId="3" applyNumberFormat="1" applyFont="1" applyFill="1" applyBorder="1"/>
    <xf numFmtId="9" fontId="17" fillId="0" borderId="0" xfId="2" applyFont="1" applyFill="1" applyBorder="1"/>
    <xf numFmtId="164" fontId="19" fillId="0" borderId="0" xfId="1" applyNumberFormat="1" applyFont="1" applyAlignment="1">
      <alignment vertical="center"/>
    </xf>
    <xf numFmtId="164" fontId="18" fillId="0" borderId="0" xfId="1" applyNumberFormat="1" applyFont="1" applyAlignment="1">
      <alignment vertical="center"/>
    </xf>
    <xf numFmtId="43" fontId="16" fillId="0" borderId="0" xfId="1" applyFont="1"/>
    <xf numFmtId="165" fontId="16" fillId="0" borderId="0" xfId="3" applyNumberFormat="1" applyFont="1" applyFill="1"/>
    <xf numFmtId="164" fontId="16" fillId="0" borderId="0" xfId="0" applyNumberFormat="1" applyFont="1"/>
    <xf numFmtId="0" fontId="20" fillId="0" borderId="0" xfId="0" applyFont="1" applyAlignment="1">
      <alignment horizontal="left" vertical="center" wrapText="1"/>
    </xf>
    <xf numFmtId="164" fontId="13" fillId="0" borderId="0" xfId="1" applyNumberFormat="1" applyFont="1" applyAlignment="1">
      <alignment vertical="center"/>
    </xf>
    <xf numFmtId="0" fontId="13" fillId="0" borderId="0" xfId="0" applyFont="1" applyAlignment="1">
      <alignment vertical="center"/>
    </xf>
    <xf numFmtId="164" fontId="20" fillId="0" borderId="0" xfId="1" applyNumberFormat="1" applyFont="1" applyAlignment="1">
      <alignment vertical="center"/>
    </xf>
    <xf numFmtId="0" fontId="20" fillId="0" borderId="0" xfId="0" applyFont="1" applyAlignment="1">
      <alignment vertical="center"/>
    </xf>
    <xf numFmtId="0" fontId="20" fillId="0" borderId="24" xfId="0" applyFont="1" applyBorder="1" applyAlignment="1">
      <alignment horizontal="left" vertical="center"/>
    </xf>
    <xf numFmtId="0" fontId="20" fillId="0" borderId="35" xfId="0" applyFont="1" applyBorder="1" applyAlignment="1">
      <alignment horizontal="center" vertical="center" wrapText="1"/>
    </xf>
    <xf numFmtId="0" fontId="13" fillId="0" borderId="2" xfId="0" applyFont="1" applyBorder="1" applyAlignment="1">
      <alignment horizontal="left" vertical="center"/>
    </xf>
    <xf numFmtId="0" fontId="13" fillId="0" borderId="12" xfId="0" applyFont="1" applyBorder="1" applyAlignment="1">
      <alignment vertical="center"/>
    </xf>
    <xf numFmtId="0" fontId="20" fillId="0" borderId="2" xfId="0" applyFont="1" applyBorder="1" applyAlignment="1">
      <alignment horizontal="left" vertical="center"/>
    </xf>
    <xf numFmtId="0" fontId="12" fillId="0" borderId="12" xfId="0" applyFont="1" applyBorder="1" applyAlignment="1">
      <alignment vertical="center" wrapText="1"/>
    </xf>
    <xf numFmtId="164" fontId="13" fillId="0" borderId="0" xfId="0" applyNumberFormat="1" applyFont="1" applyAlignment="1">
      <alignment vertical="center"/>
    </xf>
    <xf numFmtId="0" fontId="13" fillId="0" borderId="0" xfId="0" applyFont="1" applyAlignment="1">
      <alignment horizontal="left" vertical="center"/>
    </xf>
    <xf numFmtId="0" fontId="13" fillId="0" borderId="0" xfId="0" applyFont="1" applyAlignment="1">
      <alignment horizontal="left" vertical="center" wrapText="1"/>
    </xf>
    <xf numFmtId="0" fontId="13" fillId="0" borderId="12" xfId="0" applyFont="1" applyBorder="1" applyAlignment="1">
      <alignment horizontal="left" vertical="center" wrapText="1"/>
    </xf>
    <xf numFmtId="0" fontId="13" fillId="0" borderId="12" xfId="0" applyFont="1" applyBorder="1" applyAlignment="1">
      <alignment vertical="center" wrapText="1"/>
    </xf>
    <xf numFmtId="0" fontId="13" fillId="0" borderId="12" xfId="0" applyFont="1" applyBorder="1" applyAlignment="1">
      <alignment horizontal="left" vertical="center"/>
    </xf>
    <xf numFmtId="0" fontId="13" fillId="0" borderId="0" xfId="0" applyFont="1" applyAlignment="1">
      <alignment vertical="center" wrapText="1"/>
    </xf>
    <xf numFmtId="0" fontId="13" fillId="0" borderId="30" xfId="0" applyFont="1" applyBorder="1" applyAlignment="1">
      <alignment horizontal="left" vertical="center" wrapText="1"/>
    </xf>
    <xf numFmtId="0" fontId="6" fillId="0" borderId="12" xfId="6" applyFont="1" applyBorder="1" applyAlignment="1">
      <alignment vertical="center"/>
    </xf>
    <xf numFmtId="164" fontId="13" fillId="0" borderId="0" xfId="1" applyNumberFormat="1" applyFont="1" applyFill="1" applyAlignment="1">
      <alignment vertical="center"/>
    </xf>
    <xf numFmtId="164" fontId="20" fillId="0" borderId="0" xfId="1" applyNumberFormat="1" applyFont="1" applyFill="1" applyAlignment="1">
      <alignment vertical="center"/>
    </xf>
    <xf numFmtId="0" fontId="0" fillId="0" borderId="0" xfId="0" applyFont="1"/>
    <xf numFmtId="164" fontId="0" fillId="0" borderId="0" xfId="0" applyNumberFormat="1" applyFont="1"/>
    <xf numFmtId="0" fontId="0" fillId="0" borderId="0" xfId="0" applyFont="1" applyAlignment="1">
      <alignment vertical="center"/>
    </xf>
    <xf numFmtId="165" fontId="0" fillId="0" borderId="0" xfId="0" applyNumberFormat="1" applyFont="1"/>
    <xf numFmtId="164" fontId="21" fillId="5" borderId="1" xfId="1" applyNumberFormat="1" applyFont="1" applyFill="1" applyBorder="1" applyAlignment="1">
      <alignment horizontal="center" vertical="center"/>
    </xf>
    <xf numFmtId="164" fontId="21" fillId="5" borderId="1" xfId="1" applyNumberFormat="1" applyFont="1" applyFill="1" applyBorder="1" applyAlignment="1">
      <alignment horizontal="center" vertical="center" wrapText="1"/>
    </xf>
    <xf numFmtId="164" fontId="21" fillId="5" borderId="12" xfId="1" applyNumberFormat="1" applyFont="1" applyFill="1" applyBorder="1" applyAlignment="1">
      <alignment horizontal="center" vertical="center" wrapText="1"/>
    </xf>
    <xf numFmtId="164" fontId="21" fillId="4" borderId="1" xfId="1" applyNumberFormat="1" applyFont="1" applyFill="1" applyBorder="1" applyAlignment="1">
      <alignment horizontal="center" vertical="center"/>
    </xf>
    <xf numFmtId="164" fontId="21" fillId="0" borderId="1" xfId="1" applyNumberFormat="1" applyFont="1" applyFill="1" applyBorder="1" applyAlignment="1">
      <alignment horizontal="center" vertical="center"/>
    </xf>
    <xf numFmtId="164" fontId="21" fillId="0" borderId="12" xfId="1" applyNumberFormat="1" applyFont="1" applyFill="1" applyBorder="1" applyAlignment="1">
      <alignment horizontal="center" vertical="center"/>
    </xf>
    <xf numFmtId="164" fontId="22" fillId="4" borderId="12" xfId="1" applyNumberFormat="1" applyFont="1" applyFill="1" applyBorder="1" applyAlignment="1">
      <alignment horizontal="center" vertical="center"/>
    </xf>
    <xf numFmtId="164" fontId="23" fillId="0" borderId="12" xfId="1" applyNumberFormat="1" applyFont="1" applyFill="1" applyBorder="1" applyAlignment="1">
      <alignment horizontal="center" vertical="center"/>
    </xf>
    <xf numFmtId="164" fontId="21" fillId="0" borderId="0" xfId="1" applyNumberFormat="1" applyFont="1" applyFill="1" applyAlignment="1">
      <alignment horizontal="center" vertical="center"/>
    </xf>
    <xf numFmtId="164" fontId="21" fillId="0" borderId="12" xfId="1" applyNumberFormat="1" applyFont="1" applyFill="1" applyBorder="1" applyAlignment="1">
      <alignment horizontal="center" vertical="center" wrapText="1"/>
    </xf>
    <xf numFmtId="164" fontId="21" fillId="0" borderId="5" xfId="1" applyNumberFormat="1" applyFont="1" applyFill="1" applyBorder="1" applyAlignment="1">
      <alignment horizontal="center" vertical="center"/>
    </xf>
    <xf numFmtId="164" fontId="25" fillId="0" borderId="12" xfId="1" applyNumberFormat="1" applyFont="1" applyFill="1" applyBorder="1" applyAlignment="1">
      <alignment horizontal="center" vertical="center" wrapText="1"/>
    </xf>
    <xf numFmtId="164" fontId="25" fillId="0" borderId="12" xfId="1" applyNumberFormat="1" applyFont="1" applyFill="1" applyBorder="1" applyAlignment="1">
      <alignment vertical="center"/>
    </xf>
    <xf numFmtId="164" fontId="22" fillId="0" borderId="0" xfId="1" applyNumberFormat="1" applyFont="1" applyFill="1" applyAlignment="1">
      <alignment horizontal="center" vertical="center"/>
    </xf>
    <xf numFmtId="164" fontId="21" fillId="4" borderId="0" xfId="1" applyNumberFormat="1" applyFont="1" applyFill="1"/>
    <xf numFmtId="164" fontId="22" fillId="4" borderId="0" xfId="1" applyNumberFormat="1" applyFont="1" applyFill="1"/>
    <xf numFmtId="164" fontId="22" fillId="4" borderId="0" xfId="1" applyNumberFormat="1" applyFont="1" applyFill="1" applyAlignment="1">
      <alignment wrapText="1"/>
    </xf>
    <xf numFmtId="164" fontId="21" fillId="0" borderId="0" xfId="1" applyNumberFormat="1" applyFont="1" applyFill="1" applyBorder="1" applyAlignment="1">
      <alignment horizontal="center" vertical="center"/>
    </xf>
    <xf numFmtId="164" fontId="21" fillId="0" borderId="0" xfId="1" applyNumberFormat="1" applyFont="1" applyFill="1" applyAlignment="1">
      <alignment horizontal="center" vertical="center" wrapText="1"/>
    </xf>
    <xf numFmtId="0" fontId="0" fillId="0" borderId="0" xfId="0" applyBorder="1" applyAlignment="1">
      <alignment horizontal="left" vertical="center"/>
    </xf>
    <xf numFmtId="0" fontId="0" fillId="0" borderId="0" xfId="0" applyBorder="1" applyAlignment="1">
      <alignment horizontal="center" vertical="center"/>
    </xf>
    <xf numFmtId="0" fontId="26" fillId="0" borderId="2" xfId="0" applyFont="1" applyBorder="1" applyAlignment="1">
      <alignment horizontal="left" vertical="center"/>
    </xf>
    <xf numFmtId="0" fontId="27" fillId="0" borderId="0" xfId="0" applyFont="1" applyAlignment="1">
      <alignment vertical="center"/>
    </xf>
    <xf numFmtId="0" fontId="24" fillId="0" borderId="17" xfId="0" applyFont="1" applyBorder="1" applyAlignment="1">
      <alignment horizontal="left" vertical="center"/>
    </xf>
    <xf numFmtId="0" fontId="6" fillId="3" borderId="32" xfId="0" applyFont="1" applyFill="1" applyBorder="1" applyAlignment="1">
      <alignment horizontal="left" vertical="center"/>
    </xf>
    <xf numFmtId="164" fontId="14" fillId="3" borderId="13" xfId="0" applyNumberFormat="1" applyFont="1" applyFill="1" applyBorder="1" applyAlignment="1">
      <alignment horizontal="left" vertical="center"/>
    </xf>
    <xf numFmtId="165" fontId="17" fillId="0" borderId="23" xfId="3" applyNumberFormat="1" applyFont="1" applyBorder="1"/>
    <xf numFmtId="165" fontId="11" fillId="0" borderId="7" xfId="0" applyNumberFormat="1" applyFont="1" applyFill="1" applyBorder="1" applyAlignment="1">
      <alignment horizontal="center" vertical="center" wrapText="1"/>
    </xf>
    <xf numFmtId="164" fontId="7" fillId="0" borderId="3" xfId="0" applyNumberFormat="1" applyFont="1" applyFill="1" applyBorder="1"/>
    <xf numFmtId="164" fontId="24" fillId="0" borderId="35" xfId="1" applyNumberFormat="1" applyFont="1" applyFill="1" applyBorder="1" applyAlignment="1">
      <alignment vertical="center"/>
    </xf>
    <xf numFmtId="164" fontId="29" fillId="0" borderId="12" xfId="1" applyNumberFormat="1" applyFont="1" applyFill="1" applyBorder="1" applyAlignment="1">
      <alignment horizontal="right" vertical="center"/>
    </xf>
    <xf numFmtId="164" fontId="30" fillId="0" borderId="12" xfId="1" applyNumberFormat="1" applyFont="1" applyFill="1" applyBorder="1" applyAlignment="1">
      <alignment horizontal="right" vertical="center"/>
    </xf>
    <xf numFmtId="0" fontId="31" fillId="0" borderId="37" xfId="0" applyFont="1" applyFill="1" applyBorder="1" applyAlignment="1">
      <alignment horizontal="right" vertical="center"/>
    </xf>
    <xf numFmtId="164" fontId="31" fillId="0" borderId="12" xfId="1" applyNumberFormat="1" applyFont="1" applyFill="1" applyBorder="1" applyAlignment="1">
      <alignment horizontal="right" vertical="center"/>
    </xf>
    <xf numFmtId="164" fontId="31" fillId="0" borderId="5" xfId="1" applyNumberFormat="1" applyFont="1" applyFill="1" applyBorder="1" applyAlignment="1">
      <alignment horizontal="right" vertical="center"/>
    </xf>
    <xf numFmtId="164" fontId="32" fillId="4" borderId="5" xfId="1" applyNumberFormat="1" applyFont="1" applyFill="1" applyBorder="1" applyAlignment="1">
      <alignment horizontal="right" vertical="center"/>
    </xf>
    <xf numFmtId="164" fontId="31" fillId="0" borderId="13" xfId="1" applyNumberFormat="1" applyFont="1" applyFill="1" applyBorder="1" applyAlignment="1">
      <alignment horizontal="right" vertical="center"/>
    </xf>
    <xf numFmtId="164" fontId="31" fillId="0" borderId="38" xfId="1" applyNumberFormat="1" applyFont="1" applyFill="1" applyBorder="1" applyAlignment="1">
      <alignment horizontal="right" vertical="center"/>
    </xf>
    <xf numFmtId="164" fontId="30" fillId="0" borderId="36" xfId="1" applyNumberFormat="1" applyFont="1" applyFill="1" applyBorder="1" applyAlignment="1">
      <alignment horizontal="right" vertical="center"/>
    </xf>
    <xf numFmtId="164" fontId="30" fillId="0" borderId="7" xfId="1" applyNumberFormat="1" applyFont="1" applyFill="1" applyBorder="1" applyAlignment="1">
      <alignment horizontal="right" vertical="center"/>
    </xf>
    <xf numFmtId="43" fontId="15" fillId="0" borderId="12" xfId="1" applyFont="1" applyBorder="1" applyAlignment="1">
      <alignment horizontal="left" vertical="center"/>
    </xf>
    <xf numFmtId="0" fontId="15" fillId="0" borderId="12" xfId="0" applyNumberFormat="1" applyFont="1" applyBorder="1" applyAlignment="1">
      <alignment horizontal="left" vertical="center"/>
    </xf>
    <xf numFmtId="0" fontId="6" fillId="0" borderId="12" xfId="6" applyNumberFormat="1" applyFont="1" applyBorder="1" applyAlignment="1">
      <alignment horizontal="left" vertical="center"/>
    </xf>
    <xf numFmtId="0" fontId="6" fillId="0" borderId="12" xfId="0" applyNumberFormat="1" applyFont="1" applyBorder="1" applyAlignment="1">
      <alignment horizontal="left" vertical="center"/>
    </xf>
    <xf numFmtId="0" fontId="28" fillId="0" borderId="12" xfId="1" applyNumberFormat="1" applyFont="1" applyFill="1" applyBorder="1" applyAlignment="1">
      <alignment horizontal="left"/>
    </xf>
    <xf numFmtId="0" fontId="8" fillId="0" borderId="12" xfId="2" applyNumberFormat="1" applyFont="1" applyFill="1" applyBorder="1" applyAlignment="1">
      <alignment horizontal="left" vertical="center"/>
    </xf>
    <xf numFmtId="164" fontId="6" fillId="0" borderId="12" xfId="1" applyNumberFormat="1" applyFont="1" applyFill="1" applyBorder="1" applyAlignment="1">
      <alignment horizontal="left" vertical="center"/>
    </xf>
    <xf numFmtId="164" fontId="6" fillId="0" borderId="12" xfId="1" applyNumberFormat="1" applyFont="1" applyFill="1" applyBorder="1" applyAlignment="1">
      <alignment horizontal="right" vertical="center"/>
    </xf>
    <xf numFmtId="0" fontId="6" fillId="0" borderId="12" xfId="6" applyNumberFormat="1" applyFont="1" applyFill="1" applyBorder="1" applyAlignment="1">
      <alignment horizontal="left" vertical="center"/>
    </xf>
    <xf numFmtId="0" fontId="6" fillId="0" borderId="12" xfId="0" applyNumberFormat="1" applyFont="1" applyFill="1" applyBorder="1" applyAlignment="1">
      <alignment horizontal="left" vertical="center"/>
    </xf>
    <xf numFmtId="0" fontId="20" fillId="0" borderId="24" xfId="0" applyNumberFormat="1" applyFont="1" applyBorder="1" applyAlignment="1">
      <alignment horizontal="left" vertical="center"/>
    </xf>
    <xf numFmtId="0" fontId="20" fillId="0" borderId="35" xfId="0" applyNumberFormat="1" applyFont="1" applyBorder="1" applyAlignment="1">
      <alignment horizontal="left" vertical="center" wrapText="1"/>
    </xf>
    <xf numFmtId="0" fontId="13" fillId="0" borderId="0" xfId="0" applyNumberFormat="1" applyFont="1" applyAlignment="1">
      <alignment vertical="center"/>
    </xf>
    <xf numFmtId="0" fontId="13" fillId="0" borderId="2" xfId="0" applyFont="1" applyBorder="1" applyAlignment="1">
      <alignment horizontal="left" vertical="center" wrapText="1"/>
    </xf>
    <xf numFmtId="167" fontId="33" fillId="0" borderId="12" xfId="1" applyNumberFormat="1" applyFont="1" applyFill="1" applyBorder="1" applyAlignment="1">
      <alignment horizontal="center"/>
    </xf>
    <xf numFmtId="0" fontId="14" fillId="0" borderId="12" xfId="0" applyNumberFormat="1" applyFont="1" applyBorder="1" applyAlignment="1">
      <alignment horizontal="center" vertical="center"/>
    </xf>
    <xf numFmtId="166" fontId="0" fillId="0" borderId="12" xfId="2" applyNumberFormat="1" applyFont="1" applyFill="1" applyBorder="1" applyAlignment="1">
      <alignment horizontal="left" vertical="center"/>
    </xf>
    <xf numFmtId="43" fontId="15" fillId="0" borderId="12" xfId="1" applyFont="1" applyFill="1" applyBorder="1" applyAlignment="1">
      <alignment horizontal="left" vertical="center"/>
    </xf>
    <xf numFmtId="0" fontId="6" fillId="0" borderId="0" xfId="0" applyFont="1" applyFill="1" applyAlignment="1">
      <alignment horizontal="left" vertical="center"/>
    </xf>
    <xf numFmtId="164" fontId="23" fillId="0" borderId="12" xfId="1" applyNumberFormat="1" applyFont="1" applyFill="1" applyBorder="1" applyAlignment="1">
      <alignment horizontal="right" vertical="center"/>
    </xf>
    <xf numFmtId="0" fontId="24" fillId="0" borderId="0" xfId="0" applyFont="1" applyAlignment="1">
      <alignment horizontal="left" vertical="center"/>
    </xf>
    <xf numFmtId="164" fontId="21" fillId="5" borderId="5" xfId="1" applyNumberFormat="1" applyFont="1" applyFill="1" applyBorder="1" applyAlignment="1">
      <alignment horizontal="left" vertical="center" wrapText="1"/>
    </xf>
    <xf numFmtId="0" fontId="13" fillId="0" borderId="12" xfId="0" applyFont="1" applyBorder="1" applyAlignment="1">
      <alignment horizontal="left" vertical="top" wrapText="1"/>
    </xf>
    <xf numFmtId="0" fontId="13" fillId="0" borderId="12" xfId="0" quotePrefix="1" applyFont="1" applyBorder="1" applyAlignment="1">
      <alignment horizontal="left" vertical="top" wrapText="1"/>
    </xf>
    <xf numFmtId="0" fontId="13" fillId="0" borderId="12" xfId="0" applyFont="1" applyBorder="1" applyAlignment="1">
      <alignment vertical="top"/>
    </xf>
    <xf numFmtId="0" fontId="13" fillId="0" borderId="12" xfId="0" applyFont="1" applyBorder="1" applyAlignment="1">
      <alignment vertical="top" wrapText="1"/>
    </xf>
    <xf numFmtId="0" fontId="13" fillId="0" borderId="12" xfId="0" applyFont="1" applyBorder="1" applyAlignment="1">
      <alignment horizontal="left" vertical="top"/>
    </xf>
    <xf numFmtId="164" fontId="13" fillId="0" borderId="12" xfId="1" applyNumberFormat="1" applyFont="1" applyFill="1" applyBorder="1" applyAlignment="1">
      <alignment vertical="top" wrapText="1"/>
    </xf>
    <xf numFmtId="0" fontId="27" fillId="0" borderId="12" xfId="0" applyFont="1" applyBorder="1" applyAlignment="1">
      <alignment horizontal="left" vertical="top" wrapText="1"/>
    </xf>
    <xf numFmtId="164" fontId="30" fillId="0" borderId="39" xfId="1" applyNumberFormat="1" applyFont="1" applyFill="1" applyBorder="1" applyAlignment="1">
      <alignment horizontal="right" vertical="center"/>
    </xf>
    <xf numFmtId="164" fontId="6" fillId="0" borderId="0" xfId="0" applyNumberFormat="1" applyFont="1" applyAlignment="1">
      <alignment horizontal="left" vertical="center"/>
    </xf>
    <xf numFmtId="0" fontId="14" fillId="0" borderId="12" xfId="0" applyNumberFormat="1" applyFont="1" applyBorder="1" applyAlignment="1">
      <alignment horizontal="left" vertical="center"/>
    </xf>
    <xf numFmtId="167" fontId="35" fillId="0" borderId="12" xfId="1" applyNumberFormat="1" applyFont="1" applyFill="1" applyBorder="1" applyAlignment="1">
      <alignment horizontal="center"/>
    </xf>
    <xf numFmtId="0" fontId="34" fillId="0" borderId="12" xfId="6" applyNumberFormat="1" applyFont="1" applyBorder="1" applyAlignment="1">
      <alignment horizontal="left" vertical="center"/>
    </xf>
    <xf numFmtId="0" fontId="34" fillId="0" borderId="12" xfId="0" applyNumberFormat="1" applyFont="1" applyBorder="1" applyAlignment="1">
      <alignment horizontal="left" vertical="center"/>
    </xf>
    <xf numFmtId="43" fontId="36" fillId="0" borderId="12" xfId="1" applyFont="1" applyBorder="1" applyAlignment="1">
      <alignment horizontal="left" vertical="center"/>
    </xf>
    <xf numFmtId="164" fontId="34" fillId="0" borderId="12" xfId="1" applyNumberFormat="1" applyFont="1" applyFill="1" applyBorder="1" applyAlignment="1">
      <alignment horizontal="left" vertical="center"/>
    </xf>
    <xf numFmtId="0" fontId="37" fillId="0" borderId="12" xfId="1" applyNumberFormat="1" applyFont="1" applyFill="1" applyBorder="1" applyAlignment="1">
      <alignment horizontal="left"/>
    </xf>
    <xf numFmtId="164" fontId="34" fillId="0" borderId="0" xfId="0" applyNumberFormat="1" applyFont="1" applyAlignment="1">
      <alignment horizontal="left" vertical="center"/>
    </xf>
    <xf numFmtId="0" fontId="34" fillId="0" borderId="0" xfId="0" applyFont="1" applyAlignment="1">
      <alignment horizontal="left" vertical="center"/>
    </xf>
    <xf numFmtId="164" fontId="37" fillId="0" borderId="12" xfId="1" applyNumberFormat="1" applyFont="1" applyFill="1" applyBorder="1" applyAlignment="1">
      <alignment horizontal="left"/>
    </xf>
    <xf numFmtId="0" fontId="36" fillId="0" borderId="12" xfId="0" applyNumberFormat="1" applyFont="1" applyBorder="1" applyAlignment="1">
      <alignment horizontal="left" vertical="center"/>
    </xf>
    <xf numFmtId="0" fontId="34" fillId="0" borderId="12" xfId="0" applyNumberFormat="1" applyFont="1" applyBorder="1" applyAlignment="1">
      <alignment horizontal="center" vertical="center"/>
    </xf>
    <xf numFmtId="166" fontId="34" fillId="0" borderId="12" xfId="2" applyNumberFormat="1" applyFont="1" applyFill="1" applyBorder="1" applyAlignment="1">
      <alignment horizontal="left" vertical="center"/>
    </xf>
    <xf numFmtId="0" fontId="36" fillId="0" borderId="12" xfId="0" applyFont="1" applyBorder="1" applyAlignment="1">
      <alignment vertical="center"/>
    </xf>
    <xf numFmtId="164" fontId="34" fillId="0" borderId="12" xfId="1" applyNumberFormat="1" applyFont="1" applyFill="1" applyBorder="1" applyAlignment="1">
      <alignment horizontal="right" vertical="center"/>
    </xf>
    <xf numFmtId="43" fontId="8" fillId="0" borderId="12" xfId="2" applyNumberFormat="1" applyFont="1" applyFill="1" applyBorder="1" applyAlignment="1">
      <alignment horizontal="left" vertical="center"/>
    </xf>
    <xf numFmtId="0" fontId="13" fillId="0" borderId="12" xfId="0" quotePrefix="1" applyFont="1" applyBorder="1" applyAlignment="1">
      <alignment horizontal="left" vertical="center" wrapText="1"/>
    </xf>
    <xf numFmtId="164" fontId="21" fillId="5" borderId="1" xfId="1" applyNumberFormat="1" applyFont="1" applyFill="1" applyBorder="1" applyAlignment="1">
      <alignment horizontal="center" vertical="center" wrapText="1"/>
    </xf>
    <xf numFmtId="164" fontId="21" fillId="5" borderId="36" xfId="1" applyNumberFormat="1" applyFont="1" applyFill="1" applyBorder="1" applyAlignment="1">
      <alignment horizontal="center" vertical="center" wrapText="1"/>
    </xf>
  </cellXfs>
  <cellStyles count="7">
    <cellStyle name="Comma" xfId="1" builtinId="3"/>
    <cellStyle name="Comma 4" xfId="5"/>
    <cellStyle name="Currency" xfId="3" builtinId="4"/>
    <cellStyle name="Normal" xfId="0" builtinId="0"/>
    <cellStyle name="Normal 2" xfId="4"/>
    <cellStyle name="Normal 3" xfId="6"/>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7</xdr:col>
      <xdr:colOff>45720</xdr:colOff>
      <xdr:row>57</xdr:row>
      <xdr:rowOff>30480</xdr:rowOff>
    </xdr:from>
    <xdr:to>
      <xdr:col>7</xdr:col>
      <xdr:colOff>487680</xdr:colOff>
      <xdr:row>58</xdr:row>
      <xdr:rowOff>30480</xdr:rowOff>
    </xdr:to>
    <xdr:sp macro="" textlink="">
      <xdr:nvSpPr>
        <xdr:cNvPr id="2" name="Arrow: Left 1">
          <a:extLst>
            <a:ext uri="{FF2B5EF4-FFF2-40B4-BE49-F238E27FC236}">
              <a16:creationId xmlns:a16="http://schemas.microsoft.com/office/drawing/2014/main" xmlns="" id="{00000000-0008-0000-0200-000002000000}"/>
            </a:ext>
          </a:extLst>
        </xdr:cNvPr>
        <xdr:cNvSpPr/>
      </xdr:nvSpPr>
      <xdr:spPr>
        <a:xfrm>
          <a:off x="8694420" y="5802630"/>
          <a:ext cx="441960" cy="20002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158381</xdr:colOff>
      <xdr:row>75</xdr:row>
      <xdr:rowOff>9996</xdr:rowOff>
    </xdr:from>
    <xdr:to>
      <xdr:col>7</xdr:col>
      <xdr:colOff>600341</xdr:colOff>
      <xdr:row>76</xdr:row>
      <xdr:rowOff>9996</xdr:rowOff>
    </xdr:to>
    <xdr:sp macro="" textlink="">
      <xdr:nvSpPr>
        <xdr:cNvPr id="3" name="Arrow: Left 1">
          <a:extLst>
            <a:ext uri="{FF2B5EF4-FFF2-40B4-BE49-F238E27FC236}">
              <a16:creationId xmlns:a16="http://schemas.microsoft.com/office/drawing/2014/main" xmlns="" id="{00000000-0008-0000-0200-000003000000}"/>
            </a:ext>
          </a:extLst>
        </xdr:cNvPr>
        <xdr:cNvSpPr/>
      </xdr:nvSpPr>
      <xdr:spPr>
        <a:xfrm>
          <a:off x="7378946" y="8152335"/>
          <a:ext cx="441960" cy="204838"/>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J92"/>
  <sheetViews>
    <sheetView tabSelected="1" zoomScale="85" zoomScaleNormal="85" workbookViewId="0">
      <pane ySplit="3" topLeftCell="A4" activePane="bottomLeft" state="frozen"/>
      <selection pane="bottomLeft" activeCell="A3" sqref="A3"/>
    </sheetView>
  </sheetViews>
  <sheetFormatPr defaultColWidth="11.42578125" defaultRowHeight="18.75" customHeight="1" x14ac:dyDescent="0.25"/>
  <cols>
    <col min="1" max="1" width="58.42578125" style="152" customWidth="1"/>
    <col min="2" max="2" width="51.42578125" style="153" customWidth="1"/>
    <col min="3" max="3" width="14" style="141" customWidth="1"/>
    <col min="4" max="4" width="14.85546875" style="141" customWidth="1"/>
    <col min="5" max="5" width="8.140625" style="141" hidden="1" customWidth="1"/>
    <col min="6" max="6" width="14.7109375" style="160" customWidth="1"/>
    <col min="7" max="7" width="13.7109375" style="160" customWidth="1"/>
    <col min="8" max="8" width="16.5703125" style="160" customWidth="1"/>
    <col min="9" max="9" width="16.140625" style="141" customWidth="1"/>
    <col min="10" max="10" width="14.5703125" style="141" hidden="1" customWidth="1"/>
    <col min="11" max="11" width="16.7109375" style="141" customWidth="1"/>
    <col min="12" max="12" width="13.28515625" style="141" customWidth="1"/>
    <col min="13" max="13" width="16.140625" style="143" customWidth="1"/>
    <col min="14" max="14" width="11" style="141" customWidth="1"/>
    <col min="15" max="16384" width="11.42578125" style="142"/>
  </cols>
  <sheetData>
    <row r="1" spans="1:14" ht="21.75" customHeight="1" x14ac:dyDescent="0.25">
      <c r="A1" s="226" t="s">
        <v>393</v>
      </c>
      <c r="B1" s="140"/>
    </row>
    <row r="2" spans="1:14" ht="23.25" customHeight="1" thickBot="1" x14ac:dyDescent="0.3">
      <c r="A2" s="226" t="s">
        <v>233</v>
      </c>
      <c r="B2" s="140"/>
      <c r="C2" s="143"/>
      <c r="D2" s="143"/>
      <c r="E2" s="143"/>
      <c r="F2" s="161"/>
      <c r="G2" s="161"/>
      <c r="H2" s="161"/>
      <c r="I2" s="143"/>
      <c r="J2" s="143"/>
      <c r="K2" s="143"/>
      <c r="L2" s="143"/>
      <c r="N2" s="143"/>
    </row>
    <row r="3" spans="1:14" ht="48" customHeight="1" thickTop="1" thickBot="1" x14ac:dyDescent="0.3">
      <c r="A3" s="145" t="s">
        <v>0</v>
      </c>
      <c r="B3" s="146" t="s">
        <v>58</v>
      </c>
      <c r="C3" s="167" t="s">
        <v>164</v>
      </c>
      <c r="D3" s="254" t="s">
        <v>165</v>
      </c>
      <c r="E3" s="255"/>
      <c r="F3" s="168" t="s">
        <v>166</v>
      </c>
      <c r="G3" s="166" t="s">
        <v>167</v>
      </c>
      <c r="H3" s="227" t="s">
        <v>168</v>
      </c>
      <c r="I3" s="254" t="s">
        <v>169</v>
      </c>
      <c r="J3" s="255"/>
      <c r="K3" s="254" t="s">
        <v>170</v>
      </c>
      <c r="L3" s="255"/>
      <c r="M3" s="168" t="s">
        <v>1</v>
      </c>
      <c r="N3" s="168" t="s">
        <v>62</v>
      </c>
    </row>
    <row r="4" spans="1:14" ht="34.5" customHeight="1" thickTop="1" x14ac:dyDescent="0.25">
      <c r="A4" s="189" t="s">
        <v>57</v>
      </c>
      <c r="B4" s="158"/>
      <c r="C4" s="169" t="s">
        <v>171</v>
      </c>
      <c r="D4" s="170" t="s">
        <v>171</v>
      </c>
      <c r="E4" s="170" t="s">
        <v>172</v>
      </c>
      <c r="F4" s="170" t="s">
        <v>171</v>
      </c>
      <c r="G4" s="170" t="s">
        <v>171</v>
      </c>
      <c r="H4" s="170" t="s">
        <v>171</v>
      </c>
      <c r="I4" s="170" t="s">
        <v>171</v>
      </c>
      <c r="J4" s="171" t="s">
        <v>172</v>
      </c>
      <c r="K4" s="170" t="s">
        <v>171</v>
      </c>
      <c r="L4" s="171" t="s">
        <v>172</v>
      </c>
      <c r="M4" s="170" t="s">
        <v>171</v>
      </c>
      <c r="N4" s="171" t="s">
        <v>172</v>
      </c>
    </row>
    <row r="5" spans="1:14" ht="34.5" hidden="1" customHeight="1" x14ac:dyDescent="0.25">
      <c r="A5" s="147" t="s">
        <v>157</v>
      </c>
      <c r="B5" s="156"/>
      <c r="C5" s="172"/>
      <c r="D5" s="173"/>
      <c r="E5" s="173"/>
      <c r="F5" s="173"/>
      <c r="G5" s="174"/>
      <c r="H5" s="175"/>
      <c r="I5" s="171"/>
      <c r="J5" s="176"/>
      <c r="K5" s="176"/>
      <c r="L5" s="171"/>
      <c r="M5" s="177">
        <f t="shared" ref="M5:M36" si="0">SUM(C5:K5)</f>
        <v>0</v>
      </c>
      <c r="N5" s="178">
        <f>L5+E5+J5</f>
        <v>0</v>
      </c>
    </row>
    <row r="6" spans="1:14" ht="54.75" customHeight="1" x14ac:dyDescent="0.25">
      <c r="A6" s="147" t="s">
        <v>4</v>
      </c>
      <c r="B6" s="228" t="s">
        <v>386</v>
      </c>
      <c r="C6" s="196"/>
      <c r="D6" s="197">
        <f>420000+150000+150000+470000+120000</f>
        <v>1310000</v>
      </c>
      <c r="E6" s="235"/>
      <c r="F6" s="198"/>
      <c r="G6" s="199"/>
      <c r="H6" s="199"/>
      <c r="I6" s="199">
        <v>1500000</v>
      </c>
      <c r="J6" s="200"/>
      <c r="K6" s="200"/>
      <c r="L6" s="199"/>
      <c r="M6" s="177">
        <f t="shared" si="0"/>
        <v>2810000</v>
      </c>
      <c r="N6" s="178">
        <f t="shared" ref="N6:N65" si="1">L6+E6+J6</f>
        <v>0</v>
      </c>
    </row>
    <row r="7" spans="1:14" ht="34.5" hidden="1" customHeight="1" x14ac:dyDescent="0.25">
      <c r="A7" s="147" t="s">
        <v>6</v>
      </c>
      <c r="B7" s="229"/>
      <c r="C7" s="201"/>
      <c r="D7" s="202"/>
      <c r="E7" s="203"/>
      <c r="F7" s="203"/>
      <c r="G7" s="203"/>
      <c r="H7" s="199"/>
      <c r="I7" s="199"/>
      <c r="J7" s="200"/>
      <c r="K7" s="200"/>
      <c r="L7" s="199"/>
      <c r="M7" s="177">
        <f t="shared" si="0"/>
        <v>0</v>
      </c>
      <c r="N7" s="178">
        <f t="shared" si="1"/>
        <v>0</v>
      </c>
    </row>
    <row r="8" spans="1:14" ht="34.5" hidden="1" customHeight="1" x14ac:dyDescent="0.25">
      <c r="A8" s="147" t="s">
        <v>7</v>
      </c>
      <c r="B8" s="228"/>
      <c r="C8" s="201"/>
      <c r="D8" s="202"/>
      <c r="E8" s="203"/>
      <c r="F8" s="204"/>
      <c r="G8" s="204"/>
      <c r="H8" s="204"/>
      <c r="I8" s="204"/>
      <c r="J8" s="205"/>
      <c r="K8" s="205"/>
      <c r="L8" s="197"/>
      <c r="M8" s="177">
        <f t="shared" si="0"/>
        <v>0</v>
      </c>
      <c r="N8" s="178">
        <f t="shared" si="1"/>
        <v>0</v>
      </c>
    </row>
    <row r="9" spans="1:14" ht="69.75" customHeight="1" x14ac:dyDescent="0.25">
      <c r="A9" s="147" t="s">
        <v>8</v>
      </c>
      <c r="B9" s="228" t="s">
        <v>390</v>
      </c>
      <c r="C9" s="225"/>
      <c r="D9" s="225"/>
      <c r="E9" s="225"/>
      <c r="F9" s="225"/>
      <c r="G9" s="225"/>
      <c r="H9" s="225"/>
      <c r="I9" s="225"/>
      <c r="J9" s="225"/>
      <c r="K9" s="225">
        <f>700000+1400000+1000000+1500000+100000+900000+150000+18500+300000</f>
        <v>6068500</v>
      </c>
      <c r="L9" s="225">
        <v>200</v>
      </c>
      <c r="M9" s="177">
        <f>SUM(C9:K9)</f>
        <v>6068500</v>
      </c>
      <c r="N9" s="178">
        <f>L9+E9+J9</f>
        <v>200</v>
      </c>
    </row>
    <row r="10" spans="1:14" ht="34.5" hidden="1" customHeight="1" x14ac:dyDescent="0.25">
      <c r="A10" s="147" t="s">
        <v>9</v>
      </c>
      <c r="B10" s="228"/>
      <c r="C10" s="225"/>
      <c r="D10" s="225"/>
      <c r="E10" s="225"/>
      <c r="F10" s="225"/>
      <c r="G10" s="225"/>
      <c r="H10" s="225"/>
      <c r="I10" s="225"/>
      <c r="J10" s="225"/>
      <c r="K10" s="225"/>
      <c r="L10" s="225"/>
      <c r="M10" s="177">
        <f t="shared" si="0"/>
        <v>0</v>
      </c>
      <c r="N10" s="178">
        <f t="shared" si="1"/>
        <v>0</v>
      </c>
    </row>
    <row r="11" spans="1:14" ht="47.25" hidden="1" customHeight="1" x14ac:dyDescent="0.25">
      <c r="A11" s="147" t="s">
        <v>10</v>
      </c>
      <c r="B11" s="230"/>
      <c r="C11" s="225"/>
      <c r="D11" s="225"/>
      <c r="E11" s="225"/>
      <c r="F11" s="225"/>
      <c r="G11" s="225"/>
      <c r="H11" s="225"/>
      <c r="I11" s="225"/>
      <c r="J11" s="225"/>
      <c r="K11" s="225"/>
      <c r="L11" s="225"/>
      <c r="M11" s="177">
        <f t="shared" si="0"/>
        <v>0</v>
      </c>
      <c r="N11" s="178">
        <f t="shared" si="1"/>
        <v>0</v>
      </c>
    </row>
    <row r="12" spans="1:14" ht="87.75" customHeight="1" x14ac:dyDescent="0.25">
      <c r="A12" s="147" t="s">
        <v>11</v>
      </c>
      <c r="B12" s="228" t="s">
        <v>391</v>
      </c>
      <c r="C12" s="225">
        <v>300000</v>
      </c>
      <c r="D12" s="225">
        <f>240000+220000+1000000</f>
        <v>1460000</v>
      </c>
      <c r="E12" s="225"/>
      <c r="F12" s="225"/>
      <c r="G12" s="225"/>
      <c r="H12" s="225"/>
      <c r="I12" s="225">
        <f>200000+500000+300000+200000+700000</f>
        <v>1900000</v>
      </c>
      <c r="J12" s="225"/>
      <c r="K12" s="225">
        <f>500000+250000+300000+240000+50000</f>
        <v>1340000</v>
      </c>
      <c r="L12" s="225"/>
      <c r="M12" s="177">
        <f t="shared" si="0"/>
        <v>5000000</v>
      </c>
      <c r="N12" s="178">
        <f t="shared" si="1"/>
        <v>0</v>
      </c>
    </row>
    <row r="13" spans="1:14" ht="22.5" customHeight="1" x14ac:dyDescent="0.25">
      <c r="A13" s="147" t="s">
        <v>12</v>
      </c>
      <c r="B13" s="228"/>
      <c r="C13" s="225"/>
      <c r="D13" s="225"/>
      <c r="E13" s="225"/>
      <c r="F13" s="225"/>
      <c r="G13" s="225"/>
      <c r="H13" s="225"/>
      <c r="I13" s="225"/>
      <c r="J13" s="225"/>
      <c r="K13" s="225"/>
      <c r="L13" s="225"/>
      <c r="M13" s="177">
        <f t="shared" si="0"/>
        <v>0</v>
      </c>
      <c r="N13" s="178">
        <f t="shared" si="1"/>
        <v>0</v>
      </c>
    </row>
    <row r="14" spans="1:14" ht="47.25" customHeight="1" x14ac:dyDescent="0.25">
      <c r="A14" s="147" t="s">
        <v>13</v>
      </c>
      <c r="B14" s="228" t="s">
        <v>387</v>
      </c>
      <c r="C14" s="225"/>
      <c r="D14" s="225">
        <f>50000+50000</f>
        <v>100000</v>
      </c>
      <c r="E14" s="225"/>
      <c r="F14" s="225"/>
      <c r="G14" s="225"/>
      <c r="H14" s="225"/>
      <c r="I14" s="225"/>
      <c r="J14" s="225"/>
      <c r="K14" s="225">
        <v>1000000</v>
      </c>
      <c r="L14" s="225"/>
      <c r="M14" s="177">
        <f t="shared" si="0"/>
        <v>1100000</v>
      </c>
      <c r="N14" s="178">
        <f t="shared" si="1"/>
        <v>0</v>
      </c>
    </row>
    <row r="15" spans="1:14" ht="34.5" customHeight="1" x14ac:dyDescent="0.25">
      <c r="A15" s="147" t="s">
        <v>14</v>
      </c>
      <c r="B15" s="228" t="s">
        <v>385</v>
      </c>
      <c r="C15" s="225"/>
      <c r="D15" s="225">
        <v>80000</v>
      </c>
      <c r="E15" s="225"/>
      <c r="F15" s="225"/>
      <c r="G15" s="225"/>
      <c r="H15" s="225"/>
      <c r="I15" s="225"/>
      <c r="J15" s="225"/>
      <c r="K15" s="225"/>
      <c r="L15" s="225"/>
      <c r="M15" s="177">
        <f t="shared" si="0"/>
        <v>80000</v>
      </c>
      <c r="N15" s="178">
        <f t="shared" si="1"/>
        <v>0</v>
      </c>
    </row>
    <row r="16" spans="1:14" ht="32.25" customHeight="1" x14ac:dyDescent="0.25">
      <c r="A16" s="219" t="s">
        <v>158</v>
      </c>
      <c r="B16" s="229" t="s">
        <v>382</v>
      </c>
      <c r="C16" s="225"/>
      <c r="D16" s="225"/>
      <c r="E16" s="225"/>
      <c r="F16" s="225"/>
      <c r="G16" s="225">
        <v>100000</v>
      </c>
      <c r="H16" s="225"/>
      <c r="I16" s="225"/>
      <c r="J16" s="225"/>
      <c r="K16" s="225"/>
      <c r="L16" s="225"/>
      <c r="M16" s="177">
        <f t="shared" si="0"/>
        <v>100000</v>
      </c>
      <c r="N16" s="178">
        <f t="shared" si="1"/>
        <v>0</v>
      </c>
    </row>
    <row r="17" spans="1:16" ht="34.5" hidden="1" customHeight="1" x14ac:dyDescent="0.25">
      <c r="A17" s="147" t="s">
        <v>16</v>
      </c>
      <c r="B17" s="228"/>
      <c r="C17" s="225"/>
      <c r="D17" s="225"/>
      <c r="E17" s="225"/>
      <c r="F17" s="225"/>
      <c r="G17" s="225"/>
      <c r="H17" s="225"/>
      <c r="I17" s="225"/>
      <c r="J17" s="225"/>
      <c r="K17" s="225"/>
      <c r="L17" s="225"/>
      <c r="M17" s="177">
        <f t="shared" si="0"/>
        <v>0</v>
      </c>
      <c r="N17" s="178">
        <f t="shared" si="1"/>
        <v>0</v>
      </c>
    </row>
    <row r="18" spans="1:16" ht="34.5" hidden="1" customHeight="1" x14ac:dyDescent="0.25">
      <c r="A18" s="147" t="s">
        <v>17</v>
      </c>
      <c r="B18" s="228"/>
      <c r="C18" s="225"/>
      <c r="D18" s="225"/>
      <c r="E18" s="225"/>
      <c r="F18" s="225"/>
      <c r="G18" s="225"/>
      <c r="H18" s="225"/>
      <c r="I18" s="225"/>
      <c r="J18" s="225"/>
      <c r="K18" s="225"/>
      <c r="L18" s="225"/>
      <c r="M18" s="177">
        <f t="shared" si="0"/>
        <v>0</v>
      </c>
      <c r="N18" s="178">
        <f t="shared" si="1"/>
        <v>0</v>
      </c>
    </row>
    <row r="19" spans="1:16" ht="34.5" hidden="1" customHeight="1" x14ac:dyDescent="0.25">
      <c r="A19" s="147" t="s">
        <v>18</v>
      </c>
      <c r="B19" s="228"/>
      <c r="C19" s="225"/>
      <c r="D19" s="225"/>
      <c r="E19" s="225"/>
      <c r="F19" s="225"/>
      <c r="G19" s="225"/>
      <c r="H19" s="225"/>
      <c r="I19" s="225"/>
      <c r="J19" s="225"/>
      <c r="K19" s="225"/>
      <c r="L19" s="225"/>
      <c r="M19" s="177">
        <f t="shared" si="0"/>
        <v>0</v>
      </c>
      <c r="N19" s="178">
        <f t="shared" si="1"/>
        <v>0</v>
      </c>
    </row>
    <row r="20" spans="1:16" ht="34.5" hidden="1" customHeight="1" x14ac:dyDescent="0.25">
      <c r="A20" s="147" t="s">
        <v>19</v>
      </c>
      <c r="B20" s="230"/>
      <c r="C20" s="225"/>
      <c r="D20" s="225"/>
      <c r="E20" s="225"/>
      <c r="F20" s="225"/>
      <c r="G20" s="225"/>
      <c r="H20" s="225"/>
      <c r="I20" s="225"/>
      <c r="J20" s="225"/>
      <c r="K20" s="225"/>
      <c r="L20" s="225"/>
      <c r="M20" s="177">
        <f t="shared" si="0"/>
        <v>0</v>
      </c>
      <c r="N20" s="178">
        <f t="shared" si="1"/>
        <v>0</v>
      </c>
    </row>
    <row r="21" spans="1:16" ht="34.5" hidden="1" customHeight="1" x14ac:dyDescent="0.25">
      <c r="A21" s="147" t="s">
        <v>20</v>
      </c>
      <c r="B21" s="229"/>
      <c r="C21" s="225"/>
      <c r="D21" s="225"/>
      <c r="E21" s="225"/>
      <c r="F21" s="225"/>
      <c r="G21" s="225"/>
      <c r="H21" s="225"/>
      <c r="I21" s="225"/>
      <c r="J21" s="225"/>
      <c r="K21" s="225"/>
      <c r="L21" s="225"/>
      <c r="M21" s="177">
        <f t="shared" si="0"/>
        <v>0</v>
      </c>
      <c r="N21" s="178">
        <f t="shared" si="1"/>
        <v>0</v>
      </c>
    </row>
    <row r="22" spans="1:16" ht="27" customHeight="1" x14ac:dyDescent="0.25">
      <c r="A22" s="219" t="s">
        <v>21</v>
      </c>
      <c r="B22" s="228" t="s">
        <v>384</v>
      </c>
      <c r="C22" s="225"/>
      <c r="D22" s="225">
        <v>250000</v>
      </c>
      <c r="E22" s="225"/>
      <c r="F22" s="225"/>
      <c r="G22" s="225"/>
      <c r="H22" s="225"/>
      <c r="I22" s="225"/>
      <c r="J22" s="225"/>
      <c r="K22" s="225"/>
      <c r="L22" s="225"/>
      <c r="M22" s="177">
        <f t="shared" si="0"/>
        <v>250000</v>
      </c>
      <c r="N22" s="178">
        <f t="shared" si="1"/>
        <v>0</v>
      </c>
    </row>
    <row r="23" spans="1:16" ht="34.5" hidden="1" customHeight="1" x14ac:dyDescent="0.25">
      <c r="A23" s="147" t="s">
        <v>22</v>
      </c>
      <c r="B23" s="228"/>
      <c r="C23" s="225"/>
      <c r="D23" s="225"/>
      <c r="E23" s="225"/>
      <c r="F23" s="225"/>
      <c r="G23" s="225"/>
      <c r="H23" s="225"/>
      <c r="I23" s="225"/>
      <c r="J23" s="225"/>
      <c r="K23" s="225"/>
      <c r="L23" s="225"/>
      <c r="M23" s="177">
        <f t="shared" si="0"/>
        <v>0</v>
      </c>
      <c r="N23" s="178">
        <f t="shared" si="1"/>
        <v>0</v>
      </c>
    </row>
    <row r="24" spans="1:16" ht="18" hidden="1" customHeight="1" x14ac:dyDescent="0.25">
      <c r="A24" s="147" t="s">
        <v>23</v>
      </c>
      <c r="B24" s="231"/>
      <c r="C24" s="225"/>
      <c r="D24" s="225"/>
      <c r="E24" s="225"/>
      <c r="F24" s="225"/>
      <c r="G24" s="225"/>
      <c r="H24" s="225"/>
      <c r="I24" s="225"/>
      <c r="J24" s="225"/>
      <c r="K24" s="225"/>
      <c r="L24" s="225"/>
      <c r="M24" s="177">
        <f t="shared" si="0"/>
        <v>0</v>
      </c>
      <c r="N24" s="178">
        <f t="shared" si="1"/>
        <v>0</v>
      </c>
    </row>
    <row r="25" spans="1:16" ht="84.75" customHeight="1" x14ac:dyDescent="0.25">
      <c r="A25" s="219" t="s">
        <v>24</v>
      </c>
      <c r="B25" s="228" t="s">
        <v>388</v>
      </c>
      <c r="C25" s="225">
        <f>800000+30000</f>
        <v>830000</v>
      </c>
      <c r="D25" s="225">
        <v>6000000</v>
      </c>
      <c r="E25" s="225"/>
      <c r="F25" s="225"/>
      <c r="G25" s="225"/>
      <c r="H25" s="225"/>
      <c r="I25" s="225">
        <v>900000</v>
      </c>
      <c r="J25" s="225"/>
      <c r="K25" s="225">
        <f>800000+900000+50000</f>
        <v>1750000</v>
      </c>
      <c r="L25" s="225"/>
      <c r="M25" s="177">
        <f t="shared" si="0"/>
        <v>9480000</v>
      </c>
      <c r="N25" s="178">
        <f t="shared" si="1"/>
        <v>0</v>
      </c>
    </row>
    <row r="26" spans="1:16" ht="34.5" hidden="1" customHeight="1" x14ac:dyDescent="0.25">
      <c r="A26" s="147" t="s">
        <v>25</v>
      </c>
      <c r="B26" s="228"/>
      <c r="C26" s="225"/>
      <c r="D26" s="225"/>
      <c r="E26" s="225"/>
      <c r="F26" s="225"/>
      <c r="G26" s="225"/>
      <c r="H26" s="225"/>
      <c r="I26" s="225"/>
      <c r="J26" s="225"/>
      <c r="K26" s="225"/>
      <c r="L26" s="225"/>
      <c r="M26" s="177">
        <f t="shared" si="0"/>
        <v>0</v>
      </c>
      <c r="N26" s="178">
        <f t="shared" si="1"/>
        <v>0</v>
      </c>
    </row>
    <row r="27" spans="1:16" ht="34.5" customHeight="1" x14ac:dyDescent="0.25">
      <c r="A27" s="219" t="s">
        <v>26</v>
      </c>
      <c r="B27" s="154" t="s">
        <v>378</v>
      </c>
      <c r="C27" s="225"/>
      <c r="D27" s="225"/>
      <c r="E27" s="225"/>
      <c r="F27" s="225"/>
      <c r="G27" s="225">
        <v>25000</v>
      </c>
      <c r="H27" s="225"/>
      <c r="I27" s="225"/>
      <c r="J27" s="225"/>
      <c r="K27" s="225"/>
      <c r="L27" s="225"/>
      <c r="M27" s="177">
        <f t="shared" si="0"/>
        <v>25000</v>
      </c>
      <c r="N27" s="178">
        <f t="shared" si="1"/>
        <v>0</v>
      </c>
    </row>
    <row r="28" spans="1:16" ht="40.5" customHeight="1" x14ac:dyDescent="0.25">
      <c r="A28" s="219" t="s">
        <v>27</v>
      </c>
      <c r="B28" s="228" t="s">
        <v>392</v>
      </c>
      <c r="C28" s="225"/>
      <c r="D28" s="225"/>
      <c r="E28" s="225"/>
      <c r="F28" s="225"/>
      <c r="G28" s="225"/>
      <c r="H28" s="225"/>
      <c r="I28" s="225"/>
      <c r="J28" s="225"/>
      <c r="K28" s="225">
        <v>240000</v>
      </c>
      <c r="L28" s="225"/>
      <c r="M28" s="177">
        <f t="shared" si="0"/>
        <v>240000</v>
      </c>
      <c r="N28" s="178">
        <f t="shared" si="1"/>
        <v>0</v>
      </c>
    </row>
    <row r="29" spans="1:16" ht="34.5" hidden="1" customHeight="1" x14ac:dyDescent="0.25">
      <c r="A29" s="147" t="s">
        <v>28</v>
      </c>
      <c r="B29" s="228"/>
      <c r="C29" s="225"/>
      <c r="D29" s="225"/>
      <c r="E29" s="225"/>
      <c r="F29" s="225"/>
      <c r="G29" s="225"/>
      <c r="H29" s="225"/>
      <c r="I29" s="225"/>
      <c r="J29" s="225"/>
      <c r="K29" s="225"/>
      <c r="L29" s="225"/>
      <c r="M29" s="177">
        <f t="shared" si="0"/>
        <v>0</v>
      </c>
      <c r="N29" s="178">
        <f t="shared" si="1"/>
        <v>0</v>
      </c>
    </row>
    <row r="30" spans="1:16" ht="30.75" hidden="1" customHeight="1" x14ac:dyDescent="0.25">
      <c r="A30" s="147" t="s">
        <v>29</v>
      </c>
      <c r="B30" s="232"/>
      <c r="C30" s="225"/>
      <c r="D30" s="225"/>
      <c r="E30" s="225"/>
      <c r="F30" s="225"/>
      <c r="G30" s="225"/>
      <c r="H30" s="225"/>
      <c r="I30" s="225"/>
      <c r="J30" s="225"/>
      <c r="K30" s="225"/>
      <c r="L30" s="225"/>
      <c r="M30" s="177">
        <f t="shared" si="0"/>
        <v>0</v>
      </c>
      <c r="N30" s="178">
        <f t="shared" si="1"/>
        <v>0</v>
      </c>
      <c r="P30" s="151"/>
    </row>
    <row r="31" spans="1:16" ht="20.25" hidden="1" customHeight="1" x14ac:dyDescent="0.25">
      <c r="A31" s="147" t="s">
        <v>30</v>
      </c>
      <c r="B31" s="228"/>
      <c r="C31" s="225"/>
      <c r="D31" s="225"/>
      <c r="E31" s="225"/>
      <c r="F31" s="225"/>
      <c r="G31" s="225"/>
      <c r="H31" s="225"/>
      <c r="I31" s="225"/>
      <c r="J31" s="225"/>
      <c r="K31" s="225"/>
      <c r="L31" s="225"/>
      <c r="M31" s="177">
        <f t="shared" si="0"/>
        <v>0</v>
      </c>
      <c r="N31" s="178">
        <f t="shared" si="1"/>
        <v>0</v>
      </c>
    </row>
    <row r="32" spans="1:16" ht="25.5" customHeight="1" x14ac:dyDescent="0.25">
      <c r="A32" s="147" t="s">
        <v>31</v>
      </c>
      <c r="B32" s="228"/>
      <c r="C32" s="225"/>
      <c r="D32" s="225"/>
      <c r="E32" s="225"/>
      <c r="F32" s="225"/>
      <c r="G32" s="225"/>
      <c r="H32" s="225"/>
      <c r="I32" s="225"/>
      <c r="J32" s="225"/>
      <c r="K32" s="225"/>
      <c r="L32" s="225"/>
      <c r="M32" s="177">
        <f t="shared" si="0"/>
        <v>0</v>
      </c>
      <c r="N32" s="178">
        <f t="shared" si="1"/>
        <v>0</v>
      </c>
    </row>
    <row r="33" spans="1:15" ht="23.25" customHeight="1" x14ac:dyDescent="0.25">
      <c r="A33" s="147" t="s">
        <v>32</v>
      </c>
      <c r="B33" s="228" t="s">
        <v>379</v>
      </c>
      <c r="C33" s="225"/>
      <c r="D33" s="225"/>
      <c r="E33" s="225"/>
      <c r="F33" s="225"/>
      <c r="G33" s="225">
        <v>50000</v>
      </c>
      <c r="H33" s="225"/>
      <c r="I33" s="225"/>
      <c r="J33" s="225"/>
      <c r="K33" s="225"/>
      <c r="L33" s="225"/>
      <c r="M33" s="177">
        <f t="shared" si="0"/>
        <v>50000</v>
      </c>
      <c r="N33" s="178">
        <f t="shared" si="1"/>
        <v>0</v>
      </c>
      <c r="O33" s="157"/>
    </row>
    <row r="34" spans="1:15" ht="34.5" customHeight="1" x14ac:dyDescent="0.25">
      <c r="A34" s="147" t="s">
        <v>33</v>
      </c>
      <c r="B34" s="253"/>
      <c r="C34" s="225"/>
      <c r="D34" s="225"/>
      <c r="E34" s="225"/>
      <c r="F34" s="225"/>
      <c r="G34" s="225"/>
      <c r="H34" s="225"/>
      <c r="I34" s="225"/>
      <c r="J34" s="225"/>
      <c r="K34" s="225"/>
      <c r="L34" s="225"/>
      <c r="M34" s="177">
        <f t="shared" si="0"/>
        <v>0</v>
      </c>
      <c r="N34" s="178">
        <f t="shared" si="1"/>
        <v>0</v>
      </c>
      <c r="O34" s="157"/>
    </row>
    <row r="35" spans="1:15" ht="34.5" hidden="1" customHeight="1" x14ac:dyDescent="0.25">
      <c r="A35" s="147" t="s">
        <v>34</v>
      </c>
      <c r="B35" s="228"/>
      <c r="C35" s="225"/>
      <c r="D35" s="225"/>
      <c r="E35" s="225"/>
      <c r="F35" s="225"/>
      <c r="G35" s="225"/>
      <c r="H35" s="225"/>
      <c r="I35" s="225"/>
      <c r="J35" s="225"/>
      <c r="K35" s="225"/>
      <c r="L35" s="225"/>
      <c r="M35" s="177">
        <f t="shared" si="0"/>
        <v>0</v>
      </c>
      <c r="N35" s="178">
        <f t="shared" si="1"/>
        <v>0</v>
      </c>
    </row>
    <row r="36" spans="1:15" ht="34.5" hidden="1" customHeight="1" x14ac:dyDescent="0.25">
      <c r="A36" s="147" t="s">
        <v>35</v>
      </c>
      <c r="B36" s="228"/>
      <c r="C36" s="225"/>
      <c r="D36" s="225"/>
      <c r="E36" s="225"/>
      <c r="F36" s="225"/>
      <c r="G36" s="225"/>
      <c r="H36" s="225"/>
      <c r="I36" s="225"/>
      <c r="J36" s="225"/>
      <c r="K36" s="225"/>
      <c r="L36" s="225"/>
      <c r="M36" s="177">
        <f t="shared" si="0"/>
        <v>0</v>
      </c>
      <c r="N36" s="178">
        <f t="shared" si="1"/>
        <v>0</v>
      </c>
    </row>
    <row r="37" spans="1:15" ht="34.5" hidden="1" customHeight="1" x14ac:dyDescent="0.25">
      <c r="A37" s="147" t="s">
        <v>36</v>
      </c>
      <c r="B37" s="228"/>
      <c r="C37" s="225"/>
      <c r="D37" s="225"/>
      <c r="E37" s="225"/>
      <c r="F37" s="225"/>
      <c r="G37" s="225"/>
      <c r="H37" s="225"/>
      <c r="I37" s="225"/>
      <c r="J37" s="225"/>
      <c r="K37" s="225"/>
      <c r="L37" s="225"/>
      <c r="M37" s="177">
        <f t="shared" ref="M37:M55" si="2">SUM(C37:K37)</f>
        <v>0</v>
      </c>
      <c r="N37" s="178">
        <f t="shared" si="1"/>
        <v>0</v>
      </c>
    </row>
    <row r="38" spans="1:15" ht="34.5" hidden="1" customHeight="1" x14ac:dyDescent="0.25">
      <c r="A38" s="147" t="s">
        <v>37</v>
      </c>
      <c r="B38" s="228"/>
      <c r="C38" s="225"/>
      <c r="D38" s="225"/>
      <c r="E38" s="225"/>
      <c r="F38" s="225"/>
      <c r="G38" s="225"/>
      <c r="H38" s="225"/>
      <c r="I38" s="225"/>
      <c r="J38" s="225"/>
      <c r="K38" s="225"/>
      <c r="L38" s="225"/>
      <c r="M38" s="177">
        <f t="shared" si="2"/>
        <v>0</v>
      </c>
      <c r="N38" s="178">
        <f t="shared" si="1"/>
        <v>0</v>
      </c>
    </row>
    <row r="39" spans="1:15" ht="34.5" hidden="1" customHeight="1" x14ac:dyDescent="0.25">
      <c r="A39" s="147" t="s">
        <v>38</v>
      </c>
      <c r="B39" s="228"/>
      <c r="C39" s="225"/>
      <c r="D39" s="225"/>
      <c r="E39" s="225"/>
      <c r="F39" s="225"/>
      <c r="G39" s="225"/>
      <c r="H39" s="225"/>
      <c r="I39" s="225"/>
      <c r="J39" s="225"/>
      <c r="K39" s="225"/>
      <c r="L39" s="225"/>
      <c r="M39" s="177">
        <f t="shared" si="2"/>
        <v>0</v>
      </c>
      <c r="N39" s="178">
        <f t="shared" si="1"/>
        <v>0</v>
      </c>
    </row>
    <row r="40" spans="1:15" ht="34.5" hidden="1" customHeight="1" x14ac:dyDescent="0.25">
      <c r="A40" s="147" t="s">
        <v>39</v>
      </c>
      <c r="B40" s="228"/>
      <c r="C40" s="225"/>
      <c r="D40" s="225"/>
      <c r="E40" s="225"/>
      <c r="F40" s="225"/>
      <c r="G40" s="225"/>
      <c r="H40" s="225"/>
      <c r="I40" s="225"/>
      <c r="J40" s="225"/>
      <c r="K40" s="225"/>
      <c r="L40" s="225"/>
      <c r="M40" s="177">
        <f t="shared" si="2"/>
        <v>0</v>
      </c>
      <c r="N40" s="178">
        <f t="shared" si="1"/>
        <v>0</v>
      </c>
    </row>
    <row r="41" spans="1:15" ht="50.25" hidden="1" customHeight="1" x14ac:dyDescent="0.25">
      <c r="A41" s="147" t="s">
        <v>40</v>
      </c>
      <c r="B41" s="233"/>
      <c r="C41" s="225"/>
      <c r="D41" s="225"/>
      <c r="E41" s="225"/>
      <c r="F41" s="225"/>
      <c r="G41" s="225"/>
      <c r="H41" s="225"/>
      <c r="I41" s="225"/>
      <c r="J41" s="225"/>
      <c r="K41" s="225"/>
      <c r="L41" s="225"/>
      <c r="M41" s="177">
        <f t="shared" si="2"/>
        <v>0</v>
      </c>
      <c r="N41" s="178">
        <f t="shared" si="1"/>
        <v>0</v>
      </c>
    </row>
    <row r="42" spans="1:15" ht="34.5" hidden="1" customHeight="1" x14ac:dyDescent="0.25">
      <c r="A42" s="147" t="s">
        <v>41</v>
      </c>
      <c r="B42" s="228"/>
      <c r="C42" s="225"/>
      <c r="D42" s="225"/>
      <c r="E42" s="225"/>
      <c r="F42" s="225"/>
      <c r="G42" s="225"/>
      <c r="H42" s="225"/>
      <c r="I42" s="225"/>
      <c r="J42" s="225"/>
      <c r="K42" s="225"/>
      <c r="L42" s="225"/>
      <c r="M42" s="177">
        <f t="shared" si="2"/>
        <v>0</v>
      </c>
      <c r="N42" s="178">
        <f t="shared" si="1"/>
        <v>0</v>
      </c>
    </row>
    <row r="43" spans="1:15" ht="34.5" hidden="1" customHeight="1" x14ac:dyDescent="0.25">
      <c r="A43" s="147" t="s">
        <v>42</v>
      </c>
      <c r="B43" s="229"/>
      <c r="C43" s="225"/>
      <c r="D43" s="225"/>
      <c r="E43" s="225"/>
      <c r="F43" s="225"/>
      <c r="G43" s="225"/>
      <c r="H43" s="225"/>
      <c r="I43" s="225"/>
      <c r="J43" s="225"/>
      <c r="K43" s="225"/>
      <c r="L43" s="225"/>
      <c r="M43" s="177">
        <f t="shared" si="2"/>
        <v>0</v>
      </c>
      <c r="N43" s="178">
        <f t="shared" si="1"/>
        <v>0</v>
      </c>
    </row>
    <row r="44" spans="1:15" ht="34.5" hidden="1" customHeight="1" x14ac:dyDescent="0.25">
      <c r="A44" s="147" t="s">
        <v>43</v>
      </c>
      <c r="B44" s="228"/>
      <c r="C44" s="225"/>
      <c r="D44" s="225"/>
      <c r="E44" s="225"/>
      <c r="F44" s="225"/>
      <c r="G44" s="225"/>
      <c r="H44" s="225"/>
      <c r="I44" s="225"/>
      <c r="J44" s="225"/>
      <c r="K44" s="225"/>
      <c r="L44" s="225"/>
      <c r="M44" s="177">
        <f t="shared" si="2"/>
        <v>0</v>
      </c>
      <c r="N44" s="178">
        <f t="shared" si="1"/>
        <v>0</v>
      </c>
    </row>
    <row r="45" spans="1:15" ht="44.25" customHeight="1" x14ac:dyDescent="0.25">
      <c r="A45" s="147" t="s">
        <v>44</v>
      </c>
      <c r="B45" s="228" t="s">
        <v>383</v>
      </c>
      <c r="C45" s="225"/>
      <c r="D45" s="225">
        <v>80000</v>
      </c>
      <c r="E45" s="225"/>
      <c r="F45" s="225"/>
      <c r="G45" s="225"/>
      <c r="H45" s="225"/>
      <c r="I45" s="225">
        <v>50000</v>
      </c>
      <c r="J45" s="225"/>
      <c r="K45" s="225"/>
      <c r="L45" s="225"/>
      <c r="M45" s="177">
        <f t="shared" si="2"/>
        <v>130000</v>
      </c>
      <c r="N45" s="178">
        <f t="shared" si="1"/>
        <v>0</v>
      </c>
    </row>
    <row r="46" spans="1:15" ht="34.5" hidden="1" customHeight="1" x14ac:dyDescent="0.25">
      <c r="A46" s="147" t="s">
        <v>45</v>
      </c>
      <c r="B46" s="228"/>
      <c r="C46" s="225"/>
      <c r="D46" s="225"/>
      <c r="E46" s="225"/>
      <c r="F46" s="225"/>
      <c r="G46" s="225"/>
      <c r="H46" s="225"/>
      <c r="I46" s="225"/>
      <c r="J46" s="225"/>
      <c r="K46" s="225"/>
      <c r="L46" s="225"/>
      <c r="M46" s="177">
        <f t="shared" si="2"/>
        <v>0</v>
      </c>
      <c r="N46" s="178">
        <f t="shared" si="1"/>
        <v>0</v>
      </c>
    </row>
    <row r="47" spans="1:15" ht="34.5" hidden="1" customHeight="1" x14ac:dyDescent="0.25">
      <c r="A47" s="147" t="s">
        <v>46</v>
      </c>
      <c r="B47" s="228"/>
      <c r="C47" s="225"/>
      <c r="D47" s="225"/>
      <c r="E47" s="225"/>
      <c r="F47" s="225"/>
      <c r="G47" s="225"/>
      <c r="H47" s="225"/>
      <c r="I47" s="225"/>
      <c r="J47" s="225"/>
      <c r="K47" s="225"/>
      <c r="L47" s="225"/>
      <c r="M47" s="177">
        <f t="shared" si="2"/>
        <v>0</v>
      </c>
      <c r="N47" s="178">
        <f t="shared" si="1"/>
        <v>0</v>
      </c>
    </row>
    <row r="48" spans="1:15" ht="26.25" customHeight="1" x14ac:dyDescent="0.25">
      <c r="A48" s="147" t="s">
        <v>47</v>
      </c>
      <c r="B48" s="228" t="s">
        <v>380</v>
      </c>
      <c r="C48" s="225"/>
      <c r="D48" s="225"/>
      <c r="E48" s="225"/>
      <c r="F48" s="225"/>
      <c r="G48" s="225">
        <v>630000</v>
      </c>
      <c r="H48" s="225"/>
      <c r="I48" s="225"/>
      <c r="J48" s="225"/>
      <c r="K48" s="225"/>
      <c r="L48" s="225"/>
      <c r="M48" s="177">
        <f t="shared" si="2"/>
        <v>630000</v>
      </c>
      <c r="N48" s="178">
        <f t="shared" si="1"/>
        <v>0</v>
      </c>
    </row>
    <row r="49" spans="1:14" ht="34.5" hidden="1" customHeight="1" x14ac:dyDescent="0.25">
      <c r="A49" s="147" t="s">
        <v>48</v>
      </c>
      <c r="B49" s="228"/>
      <c r="C49" s="225"/>
      <c r="D49" s="225"/>
      <c r="E49" s="225"/>
      <c r="F49" s="225"/>
      <c r="G49" s="225"/>
      <c r="H49" s="225"/>
      <c r="I49" s="225"/>
      <c r="J49" s="225"/>
      <c r="K49" s="225"/>
      <c r="L49" s="225"/>
      <c r="M49" s="177">
        <f t="shared" si="2"/>
        <v>0</v>
      </c>
      <c r="N49" s="178">
        <f t="shared" si="1"/>
        <v>0</v>
      </c>
    </row>
    <row r="50" spans="1:14" ht="34.5" hidden="1" customHeight="1" x14ac:dyDescent="0.25">
      <c r="A50" s="147" t="s">
        <v>49</v>
      </c>
      <c r="B50" s="228"/>
      <c r="C50" s="225"/>
      <c r="D50" s="225"/>
      <c r="E50" s="225"/>
      <c r="F50" s="225"/>
      <c r="G50" s="225"/>
      <c r="H50" s="225"/>
      <c r="I50" s="225"/>
      <c r="J50" s="225"/>
      <c r="K50" s="225"/>
      <c r="L50" s="225"/>
      <c r="M50" s="177">
        <f t="shared" si="2"/>
        <v>0</v>
      </c>
      <c r="N50" s="178">
        <f t="shared" si="1"/>
        <v>0</v>
      </c>
    </row>
    <row r="51" spans="1:14" ht="34.5" hidden="1" customHeight="1" x14ac:dyDescent="0.25">
      <c r="A51" s="147" t="s">
        <v>50</v>
      </c>
      <c r="B51" s="228"/>
      <c r="C51" s="225"/>
      <c r="D51" s="225"/>
      <c r="E51" s="225"/>
      <c r="F51" s="225"/>
      <c r="G51" s="225"/>
      <c r="H51" s="225"/>
      <c r="I51" s="225"/>
      <c r="J51" s="225"/>
      <c r="K51" s="225"/>
      <c r="L51" s="225"/>
      <c r="M51" s="177">
        <f t="shared" si="2"/>
        <v>0</v>
      </c>
      <c r="N51" s="178">
        <f t="shared" si="1"/>
        <v>0</v>
      </c>
    </row>
    <row r="52" spans="1:14" ht="34.5" hidden="1" customHeight="1" x14ac:dyDescent="0.25">
      <c r="A52" s="147" t="s">
        <v>51</v>
      </c>
      <c r="B52" s="228"/>
      <c r="C52" s="225"/>
      <c r="D52" s="225"/>
      <c r="E52" s="225"/>
      <c r="F52" s="225"/>
      <c r="G52" s="225"/>
      <c r="H52" s="225"/>
      <c r="I52" s="225"/>
      <c r="J52" s="225"/>
      <c r="K52" s="225"/>
      <c r="L52" s="225"/>
      <c r="M52" s="177">
        <f t="shared" si="2"/>
        <v>0</v>
      </c>
      <c r="N52" s="178">
        <f t="shared" si="1"/>
        <v>0</v>
      </c>
    </row>
    <row r="53" spans="1:14" ht="34.5" hidden="1" customHeight="1" x14ac:dyDescent="0.25">
      <c r="A53" s="147" t="s">
        <v>159</v>
      </c>
      <c r="B53" s="228"/>
      <c r="C53" s="225"/>
      <c r="D53" s="225"/>
      <c r="E53" s="225"/>
      <c r="F53" s="225"/>
      <c r="G53" s="225"/>
      <c r="H53" s="225"/>
      <c r="I53" s="225"/>
      <c r="J53" s="225"/>
      <c r="K53" s="225"/>
      <c r="L53" s="225"/>
      <c r="M53" s="177">
        <f t="shared" si="2"/>
        <v>0</v>
      </c>
      <c r="N53" s="178">
        <f t="shared" si="1"/>
        <v>0</v>
      </c>
    </row>
    <row r="54" spans="1:14" s="188" customFormat="1" ht="22.5" customHeight="1" x14ac:dyDescent="0.25">
      <c r="A54" s="187" t="s">
        <v>56</v>
      </c>
      <c r="B54" s="234"/>
      <c r="C54" s="225"/>
      <c r="D54" s="225"/>
      <c r="E54" s="225"/>
      <c r="F54" s="225"/>
      <c r="G54" s="225"/>
      <c r="H54" s="225"/>
      <c r="I54" s="225"/>
      <c r="J54" s="225"/>
      <c r="K54" s="225"/>
      <c r="L54" s="225"/>
      <c r="M54" s="177">
        <f t="shared" si="2"/>
        <v>0</v>
      </c>
      <c r="N54" s="178">
        <f t="shared" si="1"/>
        <v>0</v>
      </c>
    </row>
    <row r="55" spans="1:14" ht="25.5" customHeight="1" x14ac:dyDescent="0.25">
      <c r="A55" s="147" t="s">
        <v>160</v>
      </c>
      <c r="B55" s="228" t="s">
        <v>381</v>
      </c>
      <c r="C55" s="225"/>
      <c r="D55" s="225"/>
      <c r="E55" s="225"/>
      <c r="F55" s="225"/>
      <c r="G55" s="225"/>
      <c r="H55" s="225">
        <v>400000</v>
      </c>
      <c r="I55" s="225"/>
      <c r="J55" s="225"/>
      <c r="K55" s="225"/>
      <c r="L55" s="225"/>
      <c r="M55" s="177">
        <f t="shared" si="2"/>
        <v>400000</v>
      </c>
      <c r="N55" s="178">
        <f t="shared" si="1"/>
        <v>0</v>
      </c>
    </row>
    <row r="56" spans="1:14" ht="110.25" customHeight="1" x14ac:dyDescent="0.25">
      <c r="A56" s="147" t="s">
        <v>239</v>
      </c>
      <c r="B56" s="231" t="s">
        <v>389</v>
      </c>
      <c r="C56" s="225"/>
      <c r="D56" s="225">
        <f>25000000+300000+3000000</f>
        <v>28300000</v>
      </c>
      <c r="E56" s="225"/>
      <c r="F56" s="225">
        <f>300000+500000+200000+150000+150000+1500000</f>
        <v>2800000</v>
      </c>
      <c r="G56" s="225"/>
      <c r="H56" s="225"/>
      <c r="I56" s="225">
        <f>1587500+500000</f>
        <v>2087500</v>
      </c>
      <c r="J56" s="225"/>
      <c r="K56" s="225">
        <v>900000</v>
      </c>
      <c r="L56" s="225"/>
      <c r="M56" s="177">
        <f>SUM(C56:K56)</f>
        <v>34087500</v>
      </c>
      <c r="N56" s="178">
        <f>L56+E56+J56</f>
        <v>0</v>
      </c>
    </row>
    <row r="57" spans="1:14" ht="35.25" hidden="1" customHeight="1" x14ac:dyDescent="0.25">
      <c r="A57" s="147" t="s">
        <v>161</v>
      </c>
      <c r="B57" s="156"/>
      <c r="C57" s="225"/>
      <c r="D57" s="225"/>
      <c r="E57" s="225"/>
      <c r="F57" s="225"/>
      <c r="G57" s="225"/>
      <c r="H57" s="225"/>
      <c r="I57" s="225"/>
      <c r="J57" s="225"/>
      <c r="K57" s="225"/>
      <c r="L57" s="225"/>
      <c r="M57" s="177">
        <f t="shared" ref="M57:M65" si="3">SUM(C57:K57)</f>
        <v>0</v>
      </c>
      <c r="N57" s="178">
        <f t="shared" si="1"/>
        <v>0</v>
      </c>
    </row>
    <row r="58" spans="1:14" ht="34.5" hidden="1" customHeight="1" x14ac:dyDescent="0.25">
      <c r="A58" s="147" t="s">
        <v>144</v>
      </c>
      <c r="B58" s="155"/>
      <c r="C58" s="225"/>
      <c r="D58" s="225"/>
      <c r="E58" s="225"/>
      <c r="F58" s="225"/>
      <c r="G58" s="225"/>
      <c r="H58" s="225"/>
      <c r="I58" s="225"/>
      <c r="J58" s="225"/>
      <c r="K58" s="225"/>
      <c r="L58" s="225"/>
      <c r="M58" s="177">
        <f t="shared" si="3"/>
        <v>0</v>
      </c>
      <c r="N58" s="178">
        <f t="shared" si="1"/>
        <v>0</v>
      </c>
    </row>
    <row r="59" spans="1:14" ht="34.5" hidden="1" customHeight="1" x14ac:dyDescent="0.25">
      <c r="A59" s="147" t="s">
        <v>76</v>
      </c>
      <c r="B59" s="155"/>
      <c r="C59" s="225"/>
      <c r="D59" s="225"/>
      <c r="E59" s="225"/>
      <c r="F59" s="225"/>
      <c r="G59" s="225"/>
      <c r="H59" s="225"/>
      <c r="I59" s="225"/>
      <c r="J59" s="225"/>
      <c r="K59" s="225"/>
      <c r="L59" s="225"/>
      <c r="M59" s="177">
        <f t="shared" si="3"/>
        <v>0</v>
      </c>
      <c r="N59" s="178">
        <f t="shared" si="1"/>
        <v>0</v>
      </c>
    </row>
    <row r="60" spans="1:14" ht="31.5" customHeight="1" x14ac:dyDescent="0.25">
      <c r="A60" s="219" t="s">
        <v>163</v>
      </c>
      <c r="B60" s="154"/>
      <c r="C60" s="225"/>
      <c r="D60" s="225"/>
      <c r="E60" s="225"/>
      <c r="F60" s="225"/>
      <c r="G60" s="225"/>
      <c r="H60" s="225"/>
      <c r="I60" s="225"/>
      <c r="J60" s="225"/>
      <c r="K60" s="225"/>
      <c r="L60" s="225"/>
      <c r="M60" s="177">
        <f t="shared" si="3"/>
        <v>0</v>
      </c>
      <c r="N60" s="178">
        <f t="shared" si="1"/>
        <v>0</v>
      </c>
    </row>
    <row r="61" spans="1:14" ht="34.5" hidden="1" customHeight="1" x14ac:dyDescent="0.25">
      <c r="A61" s="147" t="s">
        <v>52</v>
      </c>
      <c r="B61" s="155"/>
      <c r="C61" s="225"/>
      <c r="D61" s="225"/>
      <c r="E61" s="225"/>
      <c r="F61" s="225"/>
      <c r="G61" s="225"/>
      <c r="H61" s="225"/>
      <c r="I61" s="225"/>
      <c r="J61" s="225"/>
      <c r="K61" s="225"/>
      <c r="L61" s="225"/>
      <c r="M61" s="177">
        <f t="shared" si="3"/>
        <v>0</v>
      </c>
      <c r="N61" s="178">
        <f t="shared" si="1"/>
        <v>0</v>
      </c>
    </row>
    <row r="62" spans="1:14" ht="34.5" hidden="1" customHeight="1" x14ac:dyDescent="0.25">
      <c r="A62" s="147" t="s">
        <v>54</v>
      </c>
      <c r="B62" s="150"/>
      <c r="C62" s="225"/>
      <c r="D62" s="225"/>
      <c r="E62" s="225"/>
      <c r="F62" s="225"/>
      <c r="G62" s="225"/>
      <c r="H62" s="225"/>
      <c r="I62" s="225"/>
      <c r="J62" s="225"/>
      <c r="K62" s="225"/>
      <c r="L62" s="225"/>
      <c r="M62" s="177">
        <f t="shared" si="3"/>
        <v>0</v>
      </c>
      <c r="N62" s="178">
        <f t="shared" si="1"/>
        <v>0</v>
      </c>
    </row>
    <row r="63" spans="1:14" ht="34.5" hidden="1" customHeight="1" x14ac:dyDescent="0.25">
      <c r="A63" s="149" t="s">
        <v>53</v>
      </c>
      <c r="B63" s="150"/>
      <c r="C63" s="225"/>
      <c r="D63" s="225"/>
      <c r="E63" s="225"/>
      <c r="F63" s="225"/>
      <c r="G63" s="225"/>
      <c r="H63" s="225"/>
      <c r="I63" s="225"/>
      <c r="J63" s="225"/>
      <c r="K63" s="225"/>
      <c r="L63" s="225"/>
      <c r="M63" s="177">
        <f t="shared" si="3"/>
        <v>0</v>
      </c>
      <c r="N63" s="178">
        <f t="shared" si="1"/>
        <v>0</v>
      </c>
    </row>
    <row r="64" spans="1:14" ht="34.5" hidden="1" customHeight="1" x14ac:dyDescent="0.25">
      <c r="A64" s="148"/>
      <c r="B64" s="148"/>
      <c r="C64" s="225"/>
      <c r="D64" s="225"/>
      <c r="E64" s="225"/>
      <c r="F64" s="225"/>
      <c r="G64" s="225"/>
      <c r="H64" s="225"/>
      <c r="I64" s="225"/>
      <c r="J64" s="225"/>
      <c r="K64" s="225"/>
      <c r="L64" s="225"/>
      <c r="M64" s="177">
        <f t="shared" si="3"/>
        <v>0</v>
      </c>
      <c r="N64" s="178">
        <f t="shared" si="1"/>
        <v>0</v>
      </c>
    </row>
    <row r="65" spans="1:36" ht="22.5" customHeight="1" thickBot="1" x14ac:dyDescent="0.3">
      <c r="A65" s="148" t="s">
        <v>73</v>
      </c>
      <c r="B65" s="148"/>
      <c r="C65" s="225"/>
      <c r="D65" s="225"/>
      <c r="E65" s="225"/>
      <c r="F65" s="225"/>
      <c r="G65" s="225"/>
      <c r="H65" s="225"/>
      <c r="I65" s="225"/>
      <c r="J65" s="225"/>
      <c r="K65" s="225"/>
      <c r="L65" s="225"/>
      <c r="M65" s="177">
        <f t="shared" si="3"/>
        <v>0</v>
      </c>
      <c r="N65" s="178">
        <f t="shared" si="1"/>
        <v>0</v>
      </c>
    </row>
    <row r="66" spans="1:36" s="218" customFormat="1" ht="34.5" customHeight="1" thickTop="1" thickBot="1" x14ac:dyDescent="0.3">
      <c r="A66" s="216" t="s">
        <v>55</v>
      </c>
      <c r="B66" s="217"/>
      <c r="C66" s="195">
        <f>SUBTOTAL(9,C5:C65)</f>
        <v>1130000</v>
      </c>
      <c r="D66" s="195">
        <f>SUBTOTAL(9,D5:D65)</f>
        <v>37580000</v>
      </c>
      <c r="E66" s="195">
        <f t="shared" ref="E66" si="4">SUBTOTAL(9,E5:E65)</f>
        <v>0</v>
      </c>
      <c r="F66" s="195">
        <f t="shared" ref="F66:L66" si="5">SUBTOTAL(9,F5:F65)</f>
        <v>2800000</v>
      </c>
      <c r="G66" s="195">
        <f t="shared" si="5"/>
        <v>805000</v>
      </c>
      <c r="H66" s="195">
        <f t="shared" si="5"/>
        <v>400000</v>
      </c>
      <c r="I66" s="195">
        <f t="shared" si="5"/>
        <v>6437500</v>
      </c>
      <c r="J66" s="195">
        <f t="shared" si="5"/>
        <v>0</v>
      </c>
      <c r="K66" s="195">
        <f>SUBTOTAL(9,K5:K65)</f>
        <v>11298500</v>
      </c>
      <c r="L66" s="195">
        <f t="shared" si="5"/>
        <v>200</v>
      </c>
      <c r="M66" s="195">
        <f>SUBTOTAL(9,M5:M65)</f>
        <v>60451000</v>
      </c>
      <c r="N66" s="195">
        <f>SUBTOTAL(9,N5:N65)</f>
        <v>200</v>
      </c>
    </row>
    <row r="67" spans="1:36" s="181" customFormat="1" ht="27.75" customHeight="1" thickTop="1" x14ac:dyDescent="0.25">
      <c r="A67" s="174" t="s">
        <v>60</v>
      </c>
      <c r="B67" s="174" t="s">
        <v>173</v>
      </c>
      <c r="C67" s="174"/>
      <c r="D67" s="174"/>
      <c r="E67" s="174"/>
      <c r="F67" s="174" t="s">
        <v>61</v>
      </c>
      <c r="G67" s="174"/>
      <c r="H67" s="174" t="s">
        <v>234</v>
      </c>
      <c r="I67" s="174"/>
      <c r="J67" s="174"/>
      <c r="K67" s="179"/>
      <c r="L67" s="174"/>
      <c r="M67" s="174" t="s">
        <v>61</v>
      </c>
      <c r="N67" s="174"/>
      <c r="O67" s="142"/>
      <c r="P67" s="142"/>
      <c r="Q67" s="142"/>
      <c r="R67" s="142"/>
      <c r="S67" s="142"/>
      <c r="T67" s="142"/>
      <c r="U67" s="142"/>
      <c r="V67" s="142"/>
      <c r="W67" s="142"/>
      <c r="X67" s="142"/>
      <c r="Y67" s="142"/>
      <c r="Z67" s="142"/>
      <c r="AA67" s="142"/>
      <c r="AB67" s="142"/>
      <c r="AC67" s="142"/>
      <c r="AD67" s="142"/>
      <c r="AE67" s="142"/>
      <c r="AF67" s="142"/>
      <c r="AG67" s="142"/>
      <c r="AH67" s="142"/>
      <c r="AI67" s="142"/>
      <c r="AJ67" s="142"/>
    </row>
    <row r="68" spans="1:36" s="181" customFormat="1" ht="15.75" x14ac:dyDescent="0.25">
      <c r="A68" s="174"/>
      <c r="B68" s="174"/>
      <c r="C68" s="174"/>
      <c r="D68" s="174"/>
      <c r="E68" s="174"/>
      <c r="F68" s="174"/>
      <c r="G68" s="174"/>
      <c r="H68" s="174"/>
      <c r="I68" s="174"/>
      <c r="J68" s="174"/>
      <c r="K68" s="179"/>
      <c r="L68" s="174"/>
      <c r="M68" s="174"/>
      <c r="N68" s="174"/>
      <c r="O68" s="142"/>
      <c r="P68" s="142"/>
      <c r="Q68" s="142"/>
      <c r="R68" s="142"/>
      <c r="S68" s="142"/>
      <c r="T68" s="142"/>
      <c r="U68" s="142"/>
      <c r="V68" s="142"/>
      <c r="W68" s="142"/>
      <c r="X68" s="142"/>
      <c r="Y68" s="142"/>
      <c r="Z68" s="142"/>
      <c r="AA68" s="142"/>
      <c r="AB68" s="142"/>
      <c r="AC68" s="142"/>
      <c r="AD68" s="142"/>
      <c r="AE68" s="142"/>
      <c r="AF68" s="142"/>
      <c r="AG68" s="142"/>
      <c r="AH68" s="142"/>
      <c r="AI68" s="142"/>
      <c r="AJ68" s="142"/>
    </row>
    <row r="69" spans="1:36" s="181" customFormat="1" ht="15.75" x14ac:dyDescent="0.25">
      <c r="A69" s="174"/>
      <c r="B69" s="174"/>
      <c r="C69" s="174"/>
      <c r="D69" s="174"/>
      <c r="E69" s="174"/>
      <c r="F69" s="174"/>
      <c r="G69" s="174"/>
      <c r="H69" s="174"/>
      <c r="I69" s="174"/>
      <c r="J69" s="174"/>
      <c r="K69" s="179"/>
      <c r="L69" s="174"/>
      <c r="M69" s="174"/>
      <c r="N69" s="174"/>
      <c r="O69" s="142"/>
      <c r="P69" s="142"/>
      <c r="Q69" s="142"/>
      <c r="R69" s="142"/>
      <c r="S69" s="142"/>
      <c r="T69" s="142"/>
      <c r="U69" s="142"/>
      <c r="V69" s="142"/>
      <c r="W69" s="142"/>
      <c r="X69" s="142"/>
      <c r="Y69" s="142"/>
      <c r="Z69" s="142"/>
      <c r="AA69" s="142"/>
      <c r="AB69" s="142"/>
      <c r="AC69" s="142"/>
      <c r="AD69" s="142"/>
      <c r="AE69" s="142"/>
      <c r="AF69" s="142"/>
      <c r="AG69" s="142"/>
      <c r="AH69" s="142"/>
      <c r="AI69" s="142"/>
      <c r="AJ69" s="142"/>
    </row>
    <row r="70" spans="1:36" s="181" customFormat="1" ht="15.75" x14ac:dyDescent="0.25">
      <c r="A70" s="174"/>
      <c r="B70" s="174"/>
      <c r="C70" s="174"/>
      <c r="D70" s="174"/>
      <c r="E70" s="174"/>
      <c r="F70" s="174"/>
      <c r="G70" s="174"/>
      <c r="H70" s="174"/>
      <c r="I70" s="174"/>
      <c r="J70" s="174"/>
      <c r="K70" s="179"/>
      <c r="L70" s="174"/>
      <c r="M70" s="174"/>
      <c r="N70" s="174"/>
      <c r="O70" s="142"/>
      <c r="P70" s="142"/>
      <c r="Q70" s="142"/>
      <c r="R70" s="142"/>
      <c r="S70" s="142"/>
      <c r="T70" s="142"/>
      <c r="U70" s="142"/>
      <c r="V70" s="142"/>
      <c r="W70" s="142"/>
      <c r="X70" s="142"/>
      <c r="Y70" s="142"/>
      <c r="Z70" s="142"/>
      <c r="AA70" s="142"/>
      <c r="AB70" s="142"/>
      <c r="AC70" s="142"/>
      <c r="AD70" s="142"/>
      <c r="AE70" s="142"/>
      <c r="AF70" s="142"/>
      <c r="AG70" s="142"/>
      <c r="AH70" s="142"/>
      <c r="AI70" s="142"/>
      <c r="AJ70" s="142"/>
    </row>
    <row r="71" spans="1:36" s="181" customFormat="1" ht="42.75" customHeight="1" x14ac:dyDescent="0.25">
      <c r="A71" s="174" t="s">
        <v>235</v>
      </c>
      <c r="B71" s="174" t="s">
        <v>235</v>
      </c>
      <c r="C71" s="174"/>
      <c r="D71" s="174"/>
      <c r="E71" s="174"/>
      <c r="F71" s="174" t="s">
        <v>236</v>
      </c>
      <c r="G71" s="174"/>
      <c r="H71" s="174" t="s">
        <v>237</v>
      </c>
      <c r="I71" s="174"/>
      <c r="J71" s="174"/>
      <c r="K71" s="179"/>
      <c r="L71" s="184"/>
      <c r="M71" s="174" t="s">
        <v>238</v>
      </c>
      <c r="O71" s="142"/>
      <c r="P71" s="142"/>
      <c r="Q71" s="142"/>
      <c r="R71" s="142"/>
      <c r="S71" s="142"/>
      <c r="T71" s="142"/>
      <c r="U71" s="142"/>
      <c r="V71" s="142"/>
      <c r="W71" s="142"/>
      <c r="X71" s="142"/>
      <c r="Y71" s="142"/>
      <c r="Z71" s="142"/>
      <c r="AA71" s="142"/>
      <c r="AB71" s="142"/>
      <c r="AC71" s="142"/>
      <c r="AD71" s="142"/>
      <c r="AE71" s="142"/>
      <c r="AF71" s="142"/>
      <c r="AG71" s="142"/>
      <c r="AH71" s="142"/>
      <c r="AI71" s="142"/>
      <c r="AJ71" s="142"/>
    </row>
    <row r="72" spans="1:36" s="181" customFormat="1" ht="15.75" hidden="1" x14ac:dyDescent="0.25">
      <c r="B72" s="182"/>
      <c r="C72" s="174"/>
      <c r="D72" s="174"/>
      <c r="E72" s="174"/>
      <c r="F72" s="183"/>
      <c r="G72" s="183"/>
      <c r="H72" s="174"/>
      <c r="I72" s="174"/>
      <c r="J72" s="174"/>
      <c r="K72" s="179"/>
      <c r="L72" s="174"/>
      <c r="M72" s="174"/>
      <c r="N72" s="174"/>
      <c r="O72" s="142"/>
      <c r="P72" s="142"/>
      <c r="Q72" s="142"/>
      <c r="R72" s="142"/>
      <c r="S72" s="142"/>
      <c r="T72" s="142"/>
      <c r="U72" s="142"/>
      <c r="V72" s="142"/>
      <c r="W72" s="142"/>
      <c r="X72" s="142"/>
      <c r="Y72" s="142"/>
      <c r="Z72" s="142"/>
      <c r="AA72" s="142"/>
      <c r="AB72" s="142"/>
      <c r="AC72" s="142"/>
      <c r="AD72" s="142"/>
      <c r="AE72" s="142"/>
      <c r="AF72" s="142"/>
      <c r="AG72" s="142"/>
      <c r="AH72" s="142"/>
      <c r="AI72" s="142"/>
      <c r="AJ72" s="142"/>
    </row>
    <row r="73" spans="1:36" s="181" customFormat="1" ht="15.75" hidden="1" x14ac:dyDescent="0.25">
      <c r="A73" s="180" t="s">
        <v>134</v>
      </c>
      <c r="B73" s="182"/>
      <c r="C73" s="174"/>
      <c r="D73" s="174"/>
      <c r="E73" s="174"/>
      <c r="F73" s="174"/>
      <c r="G73" s="174"/>
      <c r="H73" s="174"/>
      <c r="I73" s="174"/>
      <c r="J73" s="174"/>
      <c r="K73" s="179"/>
      <c r="L73" s="174"/>
      <c r="M73" s="174"/>
      <c r="N73" s="174"/>
      <c r="O73" s="142"/>
      <c r="P73" s="142"/>
      <c r="Q73" s="142"/>
      <c r="R73" s="142"/>
      <c r="S73" s="142"/>
      <c r="T73" s="142"/>
      <c r="U73" s="142"/>
      <c r="V73" s="142"/>
      <c r="W73" s="142"/>
      <c r="X73" s="142"/>
      <c r="Y73" s="142"/>
      <c r="Z73" s="142"/>
      <c r="AA73" s="142"/>
      <c r="AB73" s="142"/>
      <c r="AC73" s="142"/>
      <c r="AD73" s="142"/>
      <c r="AE73" s="142"/>
      <c r="AF73" s="142"/>
      <c r="AG73" s="142"/>
      <c r="AH73" s="142"/>
      <c r="AI73" s="142"/>
      <c r="AJ73" s="142"/>
    </row>
    <row r="74" spans="1:36" s="181" customFormat="1" ht="15.75" hidden="1" x14ac:dyDescent="0.25">
      <c r="A74" s="180"/>
      <c r="B74" s="182"/>
      <c r="C74" s="174"/>
      <c r="D74" s="174"/>
      <c r="E74" s="174"/>
      <c r="F74" s="179"/>
      <c r="G74" s="174"/>
      <c r="H74" s="179"/>
      <c r="I74" s="179"/>
      <c r="J74" s="179"/>
      <c r="K74" s="179"/>
      <c r="L74" s="179"/>
      <c r="M74" s="174"/>
      <c r="N74" s="174"/>
      <c r="O74" s="142"/>
      <c r="P74" s="142"/>
      <c r="Q74" s="142"/>
      <c r="R74" s="142"/>
      <c r="S74" s="142"/>
      <c r="T74" s="142"/>
      <c r="U74" s="142"/>
      <c r="V74" s="142"/>
      <c r="W74" s="142"/>
      <c r="X74" s="142"/>
      <c r="Y74" s="142"/>
      <c r="Z74" s="142"/>
      <c r="AA74" s="142"/>
      <c r="AB74" s="142"/>
      <c r="AC74" s="142"/>
      <c r="AD74" s="142"/>
      <c r="AE74" s="142"/>
      <c r="AF74" s="142"/>
      <c r="AG74" s="142"/>
      <c r="AH74" s="142"/>
      <c r="AI74" s="142"/>
      <c r="AJ74" s="142"/>
    </row>
    <row r="75" spans="1:36" s="181" customFormat="1" ht="15.75" hidden="1" x14ac:dyDescent="0.25">
      <c r="A75" s="180" t="s">
        <v>174</v>
      </c>
      <c r="B75" s="182"/>
      <c r="C75" s="174"/>
      <c r="D75" s="174"/>
      <c r="E75" s="174"/>
      <c r="F75" s="179"/>
      <c r="G75" s="174"/>
      <c r="H75" s="179"/>
      <c r="I75" s="179"/>
      <c r="J75" s="179"/>
      <c r="K75" s="179"/>
      <c r="L75" s="179"/>
      <c r="M75" s="174"/>
      <c r="N75" s="174"/>
      <c r="O75" s="142"/>
      <c r="P75" s="142"/>
      <c r="Q75" s="142"/>
      <c r="R75" s="142"/>
      <c r="S75" s="142"/>
      <c r="T75" s="142"/>
      <c r="U75" s="142"/>
      <c r="V75" s="142"/>
      <c r="W75" s="142"/>
      <c r="X75" s="142"/>
      <c r="Y75" s="142"/>
      <c r="Z75" s="142"/>
      <c r="AA75" s="142"/>
      <c r="AB75" s="142"/>
      <c r="AC75" s="142"/>
      <c r="AD75" s="142"/>
      <c r="AE75" s="142"/>
      <c r="AF75" s="142"/>
      <c r="AG75" s="142"/>
      <c r="AH75" s="142"/>
      <c r="AI75" s="142"/>
      <c r="AJ75" s="142"/>
    </row>
    <row r="76" spans="1:36" ht="18.75" hidden="1" customHeight="1" x14ac:dyDescent="0.25">
      <c r="B76" s="141"/>
      <c r="C76" s="174"/>
      <c r="D76" s="174"/>
      <c r="E76" s="174"/>
      <c r="M76" s="174"/>
      <c r="N76" s="174"/>
    </row>
    <row r="77" spans="1:36" ht="18.75" hidden="1" customHeight="1" x14ac:dyDescent="0.25">
      <c r="B77" s="141"/>
      <c r="M77" s="174"/>
      <c r="N77" s="174"/>
    </row>
    <row r="78" spans="1:36" ht="18.75" customHeight="1" x14ac:dyDescent="0.25">
      <c r="B78" s="141"/>
      <c r="M78" s="174"/>
      <c r="N78" s="174"/>
    </row>
    <row r="79" spans="1:36" ht="18.75" customHeight="1" x14ac:dyDescent="0.25">
      <c r="B79" s="141"/>
      <c r="M79" s="174"/>
      <c r="N79" s="174"/>
    </row>
    <row r="80" spans="1:36" ht="18.75" customHeight="1" x14ac:dyDescent="0.25">
      <c r="B80" s="141"/>
      <c r="M80" s="174"/>
      <c r="N80" s="174"/>
    </row>
    <row r="81" spans="2:14" ht="18.75" customHeight="1" x14ac:dyDescent="0.25">
      <c r="B81" s="141"/>
      <c r="M81" s="174"/>
      <c r="N81" s="174"/>
    </row>
    <row r="82" spans="2:14" ht="18.75" customHeight="1" x14ac:dyDescent="0.25">
      <c r="B82" s="141"/>
      <c r="M82" s="174"/>
      <c r="N82" s="174"/>
    </row>
    <row r="83" spans="2:14" ht="18.75" customHeight="1" x14ac:dyDescent="0.25">
      <c r="B83" s="141"/>
      <c r="M83" s="144"/>
    </row>
    <row r="84" spans="2:14" ht="18.75" customHeight="1" x14ac:dyDescent="0.25">
      <c r="B84" s="141"/>
      <c r="M84" s="144"/>
    </row>
    <row r="85" spans="2:14" ht="18.75" customHeight="1" x14ac:dyDescent="0.25">
      <c r="B85" s="141"/>
      <c r="M85" s="144"/>
    </row>
    <row r="86" spans="2:14" ht="18.75" customHeight="1" x14ac:dyDescent="0.25">
      <c r="B86" s="141"/>
      <c r="M86" s="144"/>
    </row>
    <row r="87" spans="2:14" ht="18.75" customHeight="1" x14ac:dyDescent="0.25">
      <c r="B87" s="141"/>
      <c r="M87" s="144"/>
    </row>
    <row r="88" spans="2:14" ht="18.75" customHeight="1" x14ac:dyDescent="0.25">
      <c r="B88" s="141"/>
      <c r="M88" s="144"/>
    </row>
    <row r="89" spans="2:14" ht="18.75" customHeight="1" x14ac:dyDescent="0.25">
      <c r="B89" s="141"/>
      <c r="M89" s="144"/>
    </row>
    <row r="90" spans="2:14" ht="18.75" customHeight="1" x14ac:dyDescent="0.25">
      <c r="B90" s="141"/>
      <c r="M90" s="144"/>
    </row>
    <row r="91" spans="2:14" ht="18.75" customHeight="1" x14ac:dyDescent="0.25">
      <c r="B91" s="141"/>
      <c r="M91" s="144"/>
    </row>
    <row r="92" spans="2:14" ht="18.75" customHeight="1" x14ac:dyDescent="0.25">
      <c r="B92" s="141"/>
      <c r="M92" s="144"/>
    </row>
  </sheetData>
  <autoFilter ref="A3:AJ67">
    <filterColumn colId="10" showButton="0"/>
  </autoFilter>
  <mergeCells count="3">
    <mergeCell ref="K3:L3"/>
    <mergeCell ref="D3:E3"/>
    <mergeCell ref="I3:J3"/>
  </mergeCells>
  <printOptions horizontalCentered="1" verticalCentered="1"/>
  <pageMargins left="0.12" right="0.12" top="0.12" bottom="0.13" header="0.12" footer="0.12"/>
  <pageSetup paperSize="9" scale="56"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M91"/>
  <sheetViews>
    <sheetView workbookViewId="0">
      <selection activeCell="F73" sqref="F73"/>
    </sheetView>
  </sheetViews>
  <sheetFormatPr defaultRowHeight="15" x14ac:dyDescent="0.25"/>
  <cols>
    <col min="1" max="1" width="39.140625" style="43" customWidth="1"/>
    <col min="2" max="2" width="11" style="42" customWidth="1"/>
    <col min="3" max="3" width="13.85546875" style="43" customWidth="1"/>
    <col min="4" max="4" width="9.140625" style="42" customWidth="1"/>
    <col min="5" max="5" width="12.85546875" style="43" customWidth="1"/>
    <col min="6" max="6" width="13.85546875" style="43" customWidth="1"/>
    <col min="7" max="7" width="15.7109375" style="43" customWidth="1"/>
    <col min="8" max="8" width="13.28515625" style="162" customWidth="1"/>
    <col min="9" max="9" width="16" style="162" customWidth="1"/>
    <col min="10" max="10" width="38.5703125" style="61" customWidth="1"/>
    <col min="11" max="11" width="11.42578125" style="61" customWidth="1"/>
    <col min="12" max="12" width="12.7109375" style="47" customWidth="1"/>
    <col min="13" max="13" width="11" style="162" bestFit="1" customWidth="1"/>
    <col min="14" max="16384" width="9.140625" style="162"/>
  </cols>
  <sheetData>
    <row r="1" spans="1:13" ht="15.75" customHeight="1" x14ac:dyDescent="0.25">
      <c r="A1" s="41" t="s">
        <v>240</v>
      </c>
      <c r="D1" s="44"/>
      <c r="E1" s="45" t="s">
        <v>146</v>
      </c>
      <c r="F1" s="46" t="s">
        <v>148</v>
      </c>
      <c r="G1" s="15"/>
      <c r="H1" s="14"/>
      <c r="J1" s="10"/>
      <c r="K1" s="10"/>
    </row>
    <row r="2" spans="1:13" ht="15.75" customHeight="1" x14ac:dyDescent="0.25">
      <c r="A2" s="41"/>
      <c r="D2" s="44"/>
      <c r="E2" s="45"/>
      <c r="F2" s="46" t="s">
        <v>149</v>
      </c>
      <c r="G2" s="16"/>
      <c r="H2" s="10"/>
      <c r="J2" s="10"/>
      <c r="K2" s="10"/>
    </row>
    <row r="3" spans="1:13" ht="21" customHeight="1" x14ac:dyDescent="0.25">
      <c r="A3" s="41" t="s">
        <v>183</v>
      </c>
      <c r="C3" s="41"/>
      <c r="D3" s="48"/>
      <c r="E3" s="41" t="s">
        <v>65</v>
      </c>
      <c r="F3" s="41"/>
      <c r="G3" s="41"/>
      <c r="J3" s="6"/>
      <c r="K3" s="6"/>
      <c r="L3" s="49"/>
    </row>
    <row r="4" spans="1:13" s="4" customFormat="1" ht="30.75" customHeight="1" x14ac:dyDescent="0.2">
      <c r="A4" s="50" t="s">
        <v>0</v>
      </c>
      <c r="B4" s="51" t="s">
        <v>62</v>
      </c>
      <c r="C4" s="52" t="s">
        <v>1</v>
      </c>
      <c r="D4" s="51" t="s">
        <v>63</v>
      </c>
      <c r="E4" s="52" t="s">
        <v>2</v>
      </c>
      <c r="F4" s="53" t="s">
        <v>64</v>
      </c>
      <c r="G4" s="52" t="s">
        <v>3</v>
      </c>
      <c r="J4" s="9" t="s">
        <v>142</v>
      </c>
      <c r="K4" s="54" t="s">
        <v>184</v>
      </c>
      <c r="L4" s="54" t="s">
        <v>156</v>
      </c>
    </row>
    <row r="5" spans="1:13" ht="20.25" customHeight="1" x14ac:dyDescent="0.25">
      <c r="A5" s="55" t="s">
        <v>57</v>
      </c>
      <c r="B5" s="56"/>
      <c r="C5" s="57"/>
      <c r="D5" s="58"/>
      <c r="E5" s="57"/>
      <c r="F5" s="59"/>
      <c r="G5" s="60"/>
      <c r="K5" s="62"/>
      <c r="L5" s="62"/>
    </row>
    <row r="6" spans="1:13" ht="15.75" hidden="1" customHeight="1" x14ac:dyDescent="0.25">
      <c r="A6" s="63" t="s">
        <v>157</v>
      </c>
      <c r="B6" s="64">
        <f>SUMIF('budget request for Jan''25'!$A:$A,'Budget Vs Actual Comparison '!$A:$A,'budget request for Jan''25'!$N:$N)</f>
        <v>0</v>
      </c>
      <c r="C6" s="65">
        <f>SUMIF('budget request for Jan''25'!$A:$A,'Budget Vs Actual Comparison '!$A:$A,'budget request for Jan''25'!$M:$M)</f>
        <v>0</v>
      </c>
      <c r="D6" s="66">
        <f>K6</f>
        <v>0</v>
      </c>
      <c r="E6" s="65">
        <f>L6</f>
        <v>0</v>
      </c>
      <c r="F6" s="67">
        <f>D6-B6</f>
        <v>0</v>
      </c>
      <c r="G6" s="68">
        <f>E6-C6</f>
        <v>0</v>
      </c>
      <c r="H6" s="5"/>
      <c r="J6" s="33" t="s">
        <v>176</v>
      </c>
      <c r="K6" s="69">
        <f>SUMIFS('Cash Book'!$E:$E,'Cash Book'!$H:$H,'Budget Vs Actual Comparison '!$J:$J)</f>
        <v>0</v>
      </c>
      <c r="L6" s="69">
        <f>SUMIFS('Cash Book'!$F:$F,'Cash Book'!$H:$H,'Budget Vs Actual Comparison '!$J:$J)</f>
        <v>0</v>
      </c>
    </row>
    <row r="7" spans="1:13" ht="15.75" customHeight="1" x14ac:dyDescent="0.25">
      <c r="A7" s="63" t="s">
        <v>4</v>
      </c>
      <c r="B7" s="64">
        <f>SUMIF('budget request for Jan''25'!$A:$A,'Budget Vs Actual Comparison '!$A:$A,'budget request for Jan''25'!$N:$N)</f>
        <v>0</v>
      </c>
      <c r="C7" s="65">
        <f>SUMIF('budget request for Jan''25'!$A:$A,'Budget Vs Actual Comparison '!$A:$A,'budget request for Jan''25'!$M:$M)</f>
        <v>2810000</v>
      </c>
      <c r="D7" s="66">
        <f t="shared" ref="D7:D55" si="0">K7</f>
        <v>0</v>
      </c>
      <c r="E7" s="70">
        <f t="shared" ref="E7:E55" si="1">L7</f>
        <v>1300000</v>
      </c>
      <c r="F7" s="193">
        <f t="shared" ref="F7:F68" si="2">D7-B7</f>
        <v>0</v>
      </c>
      <c r="G7" s="194">
        <f t="shared" ref="G7:G38" si="3">E7-C7</f>
        <v>-1510000</v>
      </c>
      <c r="H7" s="5"/>
      <c r="J7" s="33" t="s">
        <v>143</v>
      </c>
      <c r="K7" s="69">
        <f>SUMIF('Cash Book'!H:H,'Budget Vs Actual Comparison '!J:J,'Cash Book'!E:E)</f>
        <v>0</v>
      </c>
      <c r="L7" s="69">
        <f>SUMIFS('Cash Book'!$F:$F,'Cash Book'!$H:$H,'Budget Vs Actual Comparison '!$J:$J)</f>
        <v>1300000</v>
      </c>
    </row>
    <row r="8" spans="1:13" ht="15.75" hidden="1" customHeight="1" x14ac:dyDescent="0.25">
      <c r="A8" s="63" t="s">
        <v>5</v>
      </c>
      <c r="B8" s="64">
        <f>SUMIF('budget request for Jan''25'!$A:$A,'Budget Vs Actual Comparison '!$A:$A,'budget request for Jan''25'!$N:$N)</f>
        <v>0</v>
      </c>
      <c r="C8" s="65">
        <f>SUMIF('budget request for Jan''25'!$A:$A,'Budget Vs Actual Comparison '!$A:$A,'budget request for Jan''25'!$M:$M)</f>
        <v>0</v>
      </c>
      <c r="D8" s="66">
        <f t="shared" si="0"/>
        <v>0</v>
      </c>
      <c r="E8" s="70">
        <f t="shared" si="1"/>
        <v>0</v>
      </c>
      <c r="F8" s="67">
        <f t="shared" si="2"/>
        <v>0</v>
      </c>
      <c r="G8" s="68">
        <f t="shared" si="3"/>
        <v>0</v>
      </c>
      <c r="H8" s="5"/>
      <c r="J8" s="33" t="s">
        <v>228</v>
      </c>
      <c r="K8" s="69">
        <f>SUMIF('Cash Book'!H:H,'Budget Vs Actual Comparison '!J:J,'Cash Book'!E:E)</f>
        <v>0</v>
      </c>
      <c r="L8" s="69">
        <f>SUMIFS('Cash Book'!$F:$F,'Cash Book'!$H:$H,'Budget Vs Actual Comparison '!$J:$J)</f>
        <v>0</v>
      </c>
    </row>
    <row r="9" spans="1:13" ht="15.75" hidden="1" customHeight="1" x14ac:dyDescent="0.25">
      <c r="A9" s="63" t="s">
        <v>6</v>
      </c>
      <c r="B9" s="64">
        <f>SUMIF('budget request for Jan''25'!$A:$A,'Budget Vs Actual Comparison '!$A:$A,'budget request for Jan''25'!$N:$N)</f>
        <v>0</v>
      </c>
      <c r="C9" s="65">
        <f>SUMIF('budget request for Jan''25'!$A:$A,'Budget Vs Actual Comparison '!$A:$A,'budget request for Jan''25'!$M:$M)</f>
        <v>0</v>
      </c>
      <c r="D9" s="66">
        <f>K9</f>
        <v>0</v>
      </c>
      <c r="E9" s="70">
        <f>L9</f>
        <v>0</v>
      </c>
      <c r="F9" s="67">
        <f>D9-B9</f>
        <v>0</v>
      </c>
      <c r="G9" s="68">
        <f t="shared" si="3"/>
        <v>0</v>
      </c>
      <c r="H9" s="5"/>
      <c r="J9" s="17" t="s">
        <v>229</v>
      </c>
      <c r="K9" s="69">
        <f>SUMIF('Cash Book'!H:H,'Budget Vs Actual Comparison '!J:J,'Cash Book'!E:E)</f>
        <v>0</v>
      </c>
      <c r="L9" s="69">
        <f>SUMIFS('Cash Book'!$F:$F,'Cash Book'!$H:$H,'Budget Vs Actual Comparison '!$J:$J)</f>
        <v>0</v>
      </c>
    </row>
    <row r="10" spans="1:13" ht="15.75" hidden="1" customHeight="1" x14ac:dyDescent="0.25">
      <c r="A10" s="71" t="s">
        <v>7</v>
      </c>
      <c r="B10" s="64">
        <f>SUMIF('budget request for Jan''25'!$A:$A,'Budget Vs Actual Comparison '!$A:$A,'budget request for Jan''25'!$N:$N)</f>
        <v>0</v>
      </c>
      <c r="C10" s="65">
        <f>SUMIF('budget request for Jan''25'!$A:$A,'Budget Vs Actual Comparison '!$A:$A,'budget request for Jan''25'!$M:$M)</f>
        <v>0</v>
      </c>
      <c r="D10" s="66">
        <f t="shared" si="0"/>
        <v>0</v>
      </c>
      <c r="E10" s="65">
        <f t="shared" si="1"/>
        <v>0</v>
      </c>
      <c r="F10" s="67">
        <f t="shared" si="2"/>
        <v>0</v>
      </c>
      <c r="G10" s="68">
        <f t="shared" si="3"/>
        <v>0</v>
      </c>
      <c r="H10" s="5"/>
      <c r="J10" s="17" t="s">
        <v>185</v>
      </c>
      <c r="K10" s="69">
        <f>SUMIF('Cash Book'!H:H,'Budget Vs Actual Comparison '!J:J,'Cash Book'!E:E)</f>
        <v>0</v>
      </c>
      <c r="L10" s="69">
        <f>SUMIFS('Cash Book'!$F:$F,'Cash Book'!$H:$H,'Budget Vs Actual Comparison '!$J:$J)</f>
        <v>0</v>
      </c>
    </row>
    <row r="11" spans="1:13" ht="18.75" customHeight="1" x14ac:dyDescent="0.25">
      <c r="A11" s="72" t="s">
        <v>8</v>
      </c>
      <c r="B11" s="64">
        <f>SUMIF('budget request for Jan''25'!$A:$A,'Budget Vs Actual Comparison '!$A:$A,'budget request for Jan''25'!$N:$N)</f>
        <v>200</v>
      </c>
      <c r="C11" s="65">
        <f>SUMIF('budget request for Jan''25'!$A:$A,'Budget Vs Actual Comparison '!$A:$A,'budget request for Jan''25'!$M:$M)</f>
        <v>6068500</v>
      </c>
      <c r="D11" s="66">
        <f t="shared" si="0"/>
        <v>0</v>
      </c>
      <c r="E11" s="70">
        <f t="shared" si="1"/>
        <v>131500</v>
      </c>
      <c r="F11" s="67">
        <f>D11-B11</f>
        <v>-200</v>
      </c>
      <c r="G11" s="68">
        <f t="shared" si="3"/>
        <v>-5937000</v>
      </c>
      <c r="H11" s="5"/>
      <c r="J11" s="17" t="s">
        <v>186</v>
      </c>
      <c r="K11" s="69">
        <f>SUMIF('Cash Book'!H:H,'Budget Vs Actual Comparison '!J:J,'Cash Book'!E:E)</f>
        <v>0</v>
      </c>
      <c r="L11" s="69">
        <f>SUMIFS('Cash Book'!$F:$F,'Cash Book'!$H:$H,'Budget Vs Actual Comparison '!$J:$J)</f>
        <v>131500</v>
      </c>
    </row>
    <row r="12" spans="1:13" ht="15.75" hidden="1" customHeight="1" x14ac:dyDescent="0.25">
      <c r="A12" s="71" t="s">
        <v>9</v>
      </c>
      <c r="B12" s="64">
        <f>SUMIF('budget request for Jan''25'!$A:$A,'Budget Vs Actual Comparison '!$A:$A,'budget request for Jan''25'!$N:$N)</f>
        <v>0</v>
      </c>
      <c r="C12" s="65">
        <f>SUMIF('budget request for Jan''25'!$A:$A,'Budget Vs Actual Comparison '!$A:$A,'budget request for Jan''25'!$M:$M)</f>
        <v>0</v>
      </c>
      <c r="D12" s="66">
        <f t="shared" si="0"/>
        <v>0</v>
      </c>
      <c r="E12" s="70">
        <f t="shared" si="1"/>
        <v>0</v>
      </c>
      <c r="F12" s="67">
        <f t="shared" si="2"/>
        <v>0</v>
      </c>
      <c r="G12" s="68">
        <f t="shared" si="3"/>
        <v>0</v>
      </c>
      <c r="H12" s="5"/>
      <c r="J12" s="17" t="s">
        <v>187</v>
      </c>
      <c r="K12" s="69">
        <f>SUMIF('Cash Book'!H:H,'Budget Vs Actual Comparison '!J:J,'Cash Book'!E:E)</f>
        <v>0</v>
      </c>
      <c r="L12" s="69">
        <f>SUMIFS('Cash Book'!$F:$F,'Cash Book'!$H:$H,'Budget Vs Actual Comparison '!$J:$J)</f>
        <v>0</v>
      </c>
    </row>
    <row r="13" spans="1:13" ht="15.75" hidden="1" customHeight="1" x14ac:dyDescent="0.25">
      <c r="A13" s="71" t="s">
        <v>10</v>
      </c>
      <c r="B13" s="64">
        <f>SUMIF('budget request for Jan''25'!$A:$A,'Budget Vs Actual Comparison '!$A:$A,'budget request for Jan''25'!$N:$N)</f>
        <v>0</v>
      </c>
      <c r="C13" s="65">
        <f>SUMIF('budget request for Jan''25'!$A:$A,'Budget Vs Actual Comparison '!$A:$A,'budget request for Jan''25'!$M:$M)</f>
        <v>0</v>
      </c>
      <c r="D13" s="66">
        <f t="shared" si="0"/>
        <v>0</v>
      </c>
      <c r="E13" s="65">
        <f t="shared" si="1"/>
        <v>0</v>
      </c>
      <c r="F13" s="193">
        <f t="shared" si="2"/>
        <v>0</v>
      </c>
      <c r="G13" s="194">
        <f t="shared" si="3"/>
        <v>0</v>
      </c>
      <c r="H13" s="5"/>
      <c r="J13" s="17" t="s">
        <v>67</v>
      </c>
      <c r="K13" s="69">
        <f>SUMIF('Cash Book'!H:H,'Budget Vs Actual Comparison '!J:J,'Cash Book'!E:E)</f>
        <v>0</v>
      </c>
      <c r="L13" s="69">
        <f>SUMIFS('Cash Book'!$F:$F,'Cash Book'!$H:$H,'Budget Vs Actual Comparison '!$J:$J)</f>
        <v>0</v>
      </c>
      <c r="M13" s="163"/>
    </row>
    <row r="14" spans="1:13" ht="15.75" customHeight="1" x14ac:dyDescent="0.25">
      <c r="A14" s="71" t="s">
        <v>11</v>
      </c>
      <c r="B14" s="64">
        <f>SUMIF('budget request for Jan''25'!$A:$A,'Budget Vs Actual Comparison '!$A:$A,'budget request for Jan''25'!$N:$N)</f>
        <v>0</v>
      </c>
      <c r="C14" s="65">
        <f>SUMIF('budget request for Jan''25'!$A:$A,'Budget Vs Actual Comparison '!$A:$A,'budget request for Jan''25'!$M:$M)</f>
        <v>5000000</v>
      </c>
      <c r="D14" s="66">
        <f t="shared" si="0"/>
        <v>0</v>
      </c>
      <c r="E14" s="65">
        <f t="shared" si="1"/>
        <v>1551000</v>
      </c>
      <c r="F14" s="193">
        <f t="shared" si="2"/>
        <v>0</v>
      </c>
      <c r="G14" s="194">
        <f t="shared" si="3"/>
        <v>-3449000</v>
      </c>
      <c r="H14" s="5"/>
      <c r="J14" s="17" t="s">
        <v>188</v>
      </c>
      <c r="K14" s="69">
        <f>SUMIF('Cash Book'!H:H,'Budget Vs Actual Comparison '!J:J,'Cash Book'!E:E)</f>
        <v>0</v>
      </c>
      <c r="L14" s="69">
        <f>SUMIFS('Cash Book'!$F:$F,'Cash Book'!$H:$H,'Budget Vs Actual Comparison '!$J:$J)</f>
        <v>1551000</v>
      </c>
    </row>
    <row r="15" spans="1:13" ht="15.75" hidden="1" customHeight="1" x14ac:dyDescent="0.25">
      <c r="A15" s="71" t="s">
        <v>12</v>
      </c>
      <c r="B15" s="64">
        <f>SUMIF('budget request for Jan''25'!$A:$A,'Budget Vs Actual Comparison '!$A:$A,'budget request for Jan''25'!$N:$N)</f>
        <v>0</v>
      </c>
      <c r="C15" s="65">
        <f>SUMIF('budget request for Jan''25'!$A:$A,'Budget Vs Actual Comparison '!$A:$A,'budget request for Jan''25'!$M:$M)</f>
        <v>0</v>
      </c>
      <c r="D15" s="66">
        <f t="shared" si="0"/>
        <v>0</v>
      </c>
      <c r="E15" s="65">
        <f t="shared" si="1"/>
        <v>0</v>
      </c>
      <c r="F15" s="193">
        <f t="shared" si="2"/>
        <v>0</v>
      </c>
      <c r="G15" s="194">
        <f t="shared" si="3"/>
        <v>0</v>
      </c>
      <c r="H15" s="7"/>
      <c r="J15" s="61" t="s">
        <v>189</v>
      </c>
      <c r="K15" s="69">
        <f>SUMIF('Cash Book'!H:H,'Budget Vs Actual Comparison '!J:J,'Cash Book'!E:E)</f>
        <v>0</v>
      </c>
      <c r="L15" s="69">
        <f>SUMIFS('Cash Book'!$F:$F,'Cash Book'!$H:$H,'Budget Vs Actual Comparison '!$J:$J)</f>
        <v>0</v>
      </c>
    </row>
    <row r="16" spans="1:13" ht="15.75" customHeight="1" x14ac:dyDescent="0.25">
      <c r="A16" s="71" t="s">
        <v>13</v>
      </c>
      <c r="B16" s="64">
        <f>SUMIF('budget request for Jan''25'!$A:$A,'Budget Vs Actual Comparison '!$A:$A,'budget request for Jan''25'!$N:$N)</f>
        <v>0</v>
      </c>
      <c r="C16" s="65">
        <f>SUMIF('budget request for Jan''25'!$A:$A,'Budget Vs Actual Comparison '!$A:$A,'budget request for Jan''25'!$M:$M)</f>
        <v>1100000</v>
      </c>
      <c r="D16" s="66">
        <f t="shared" si="0"/>
        <v>0</v>
      </c>
      <c r="E16" s="65">
        <f t="shared" si="1"/>
        <v>446500</v>
      </c>
      <c r="F16" s="193">
        <f t="shared" si="2"/>
        <v>0</v>
      </c>
      <c r="G16" s="194">
        <f>E16-C16</f>
        <v>-653500</v>
      </c>
      <c r="H16" s="7"/>
      <c r="J16" s="17" t="s">
        <v>190</v>
      </c>
      <c r="K16" s="69">
        <f>SUMIF('Cash Book'!H:H,'Budget Vs Actual Comparison '!J:J,'Cash Book'!E:E)</f>
        <v>0</v>
      </c>
      <c r="L16" s="69">
        <f>SUMIFS('Cash Book'!$F:$F,'Cash Book'!$H:$H,'Budget Vs Actual Comparison '!$J:$J)</f>
        <v>446500</v>
      </c>
    </row>
    <row r="17" spans="1:12" ht="15.75" customHeight="1" x14ac:dyDescent="0.25">
      <c r="A17" s="71" t="s">
        <v>14</v>
      </c>
      <c r="B17" s="64">
        <f>SUMIF('budget request for Jan''25'!$A:$A,'Budget Vs Actual Comparison '!$A:$A,'budget request for Jan''25'!$N:$N)</f>
        <v>0</v>
      </c>
      <c r="C17" s="65">
        <f>SUMIF('budget request for Jan''25'!$A:$A,'Budget Vs Actual Comparison '!$A:$A,'budget request for Jan''25'!$M:$M)</f>
        <v>80000</v>
      </c>
      <c r="D17" s="66">
        <f t="shared" si="0"/>
        <v>0</v>
      </c>
      <c r="E17" s="65">
        <f t="shared" si="1"/>
        <v>0</v>
      </c>
      <c r="F17" s="193">
        <f t="shared" si="2"/>
        <v>0</v>
      </c>
      <c r="G17" s="194">
        <f t="shared" ref="G17:G19" si="4">E17-C17</f>
        <v>-80000</v>
      </c>
      <c r="H17" s="7"/>
      <c r="J17" s="17" t="s">
        <v>191</v>
      </c>
      <c r="K17" s="69">
        <f>SUMIF('Cash Book'!H:H,'Budget Vs Actual Comparison '!J:J,'Cash Book'!E:E)</f>
        <v>0</v>
      </c>
      <c r="L17" s="69">
        <f>SUMIFS('Cash Book'!$F:$F,'Cash Book'!$H:$H,'Budget Vs Actual Comparison '!$J:$J)</f>
        <v>0</v>
      </c>
    </row>
    <row r="18" spans="1:12" ht="15.75" customHeight="1" x14ac:dyDescent="0.25">
      <c r="A18" s="71" t="s">
        <v>158</v>
      </c>
      <c r="B18" s="64">
        <f>SUMIF('budget request for Jan''25'!$A:$A,'Budget Vs Actual Comparison '!$A:$A,'budget request for Jan''25'!$N:$N)</f>
        <v>0</v>
      </c>
      <c r="C18" s="65">
        <f>SUMIF('budget request for Jan''25'!$A:$A,'Budget Vs Actual Comparison '!$A:$A,'budget request for Jan''25'!$M:$M)</f>
        <v>100000</v>
      </c>
      <c r="D18" s="66">
        <f t="shared" si="0"/>
        <v>0</v>
      </c>
      <c r="E18" s="65">
        <f t="shared" si="1"/>
        <v>250000</v>
      </c>
      <c r="F18" s="193">
        <f t="shared" si="2"/>
        <v>0</v>
      </c>
      <c r="G18" s="194">
        <f t="shared" si="4"/>
        <v>150000</v>
      </c>
      <c r="H18" s="7"/>
      <c r="J18" s="17" t="s">
        <v>192</v>
      </c>
      <c r="K18" s="69">
        <f>SUMIF('Cash Book'!H:H,'Budget Vs Actual Comparison '!J:J,'Cash Book'!E:E)</f>
        <v>0</v>
      </c>
      <c r="L18" s="69">
        <f>SUMIFS('Cash Book'!$F:$F,'Cash Book'!$H:$H,'Budget Vs Actual Comparison '!$J:$J)</f>
        <v>250000</v>
      </c>
    </row>
    <row r="19" spans="1:12" ht="15.75" hidden="1" customHeight="1" x14ac:dyDescent="0.25">
      <c r="A19" s="71" t="s">
        <v>16</v>
      </c>
      <c r="B19" s="64">
        <f>SUMIF('budget request for Jan''25'!$A:$A,'Budget Vs Actual Comparison '!$A:$A,'budget request for Jan''25'!$N:$N)</f>
        <v>0</v>
      </c>
      <c r="C19" s="65">
        <f>SUMIF('budget request for Jan''25'!$A:$A,'Budget Vs Actual Comparison '!$A:$A,'budget request for Jan''25'!$M:$M)</f>
        <v>0</v>
      </c>
      <c r="D19" s="66">
        <f t="shared" si="0"/>
        <v>0</v>
      </c>
      <c r="E19" s="65"/>
      <c r="F19" s="193">
        <f t="shared" si="2"/>
        <v>0</v>
      </c>
      <c r="G19" s="194">
        <f t="shared" si="4"/>
        <v>0</v>
      </c>
      <c r="H19" s="7"/>
      <c r="J19" s="17" t="s">
        <v>193</v>
      </c>
      <c r="K19" s="69">
        <f>SUMIF('Cash Book'!H:H,'Budget Vs Actual Comparison '!J:J,'Cash Book'!E:E)</f>
        <v>0</v>
      </c>
      <c r="L19" s="69">
        <f>SUMIFS('Cash Book'!$F:$F,'Cash Book'!$H:$H,'Budget Vs Actual Comparison '!$J:$J)</f>
        <v>0</v>
      </c>
    </row>
    <row r="20" spans="1:12" ht="15.75" hidden="1" customHeight="1" x14ac:dyDescent="0.25">
      <c r="A20" s="71" t="s">
        <v>17</v>
      </c>
      <c r="B20" s="64">
        <f>SUMIF('budget request for Jan''25'!$A:$A,'Budget Vs Actual Comparison '!$A:$A,'budget request for Jan''25'!$N:$N)</f>
        <v>0</v>
      </c>
      <c r="C20" s="65">
        <f>SUMIF('budget request for Jan''25'!$A:$A,'Budget Vs Actual Comparison '!$A:$A,'budget request for Jan''25'!$M:$M)</f>
        <v>0</v>
      </c>
      <c r="D20" s="66">
        <f t="shared" si="0"/>
        <v>0</v>
      </c>
      <c r="E20" s="65">
        <f t="shared" si="1"/>
        <v>0</v>
      </c>
      <c r="F20" s="193">
        <f t="shared" si="2"/>
        <v>0</v>
      </c>
      <c r="G20" s="194">
        <f t="shared" si="3"/>
        <v>0</v>
      </c>
      <c r="H20" s="5"/>
      <c r="J20" s="17" t="s">
        <v>194</v>
      </c>
      <c r="K20" s="69">
        <f>SUMIF('Cash Book'!H:H,'Budget Vs Actual Comparison '!J:J,'Cash Book'!E:E)</f>
        <v>0</v>
      </c>
      <c r="L20" s="69">
        <f>SUMIFS('Cash Book'!$F:$F,'Cash Book'!$H:$H,'Budget Vs Actual Comparison '!$J:$J)</f>
        <v>0</v>
      </c>
    </row>
    <row r="21" spans="1:12" ht="15.75" hidden="1" customHeight="1" x14ac:dyDescent="0.25">
      <c r="A21" s="71" t="s">
        <v>18</v>
      </c>
      <c r="B21" s="64">
        <f>SUMIF('budget request for Jan''25'!$A:$A,'Budget Vs Actual Comparison '!$A:$A,'budget request for Jan''25'!$N:$N)</f>
        <v>0</v>
      </c>
      <c r="C21" s="65">
        <f>SUMIF('budget request for Jan''25'!$A:$A,'Budget Vs Actual Comparison '!$A:$A,'budget request for Jan''25'!$M:$M)</f>
        <v>0</v>
      </c>
      <c r="D21" s="66">
        <f t="shared" si="0"/>
        <v>0</v>
      </c>
      <c r="E21" s="65">
        <f t="shared" si="1"/>
        <v>0</v>
      </c>
      <c r="F21" s="193">
        <f t="shared" si="2"/>
        <v>0</v>
      </c>
      <c r="G21" s="194">
        <f t="shared" si="3"/>
        <v>0</v>
      </c>
      <c r="H21" s="5"/>
      <c r="J21" s="17" t="s">
        <v>195</v>
      </c>
      <c r="K21" s="69">
        <f>SUMIF('Cash Book'!H:H,'Budget Vs Actual Comparison '!J:J,'Cash Book'!E:E)</f>
        <v>0</v>
      </c>
      <c r="L21" s="69">
        <f>SUMIFS('Cash Book'!$F:$F,'Cash Book'!$H:$H,'Budget Vs Actual Comparison '!$J:$J)</f>
        <v>0</v>
      </c>
    </row>
    <row r="22" spans="1:12" ht="15.75" hidden="1" customHeight="1" x14ac:dyDescent="0.25">
      <c r="A22" s="71" t="s">
        <v>19</v>
      </c>
      <c r="B22" s="64">
        <f>SUMIF('budget request for Jan''25'!$A:$A,'Budget Vs Actual Comparison '!$A:$A,'budget request for Jan''25'!$N:$N)</f>
        <v>0</v>
      </c>
      <c r="C22" s="65">
        <f>SUMIF('budget request for Jan''25'!$A:$A,'Budget Vs Actual Comparison '!$A:$A,'budget request for Jan''25'!$M:$M)</f>
        <v>0</v>
      </c>
      <c r="D22" s="66">
        <f t="shared" si="0"/>
        <v>0</v>
      </c>
      <c r="E22" s="65">
        <f t="shared" si="1"/>
        <v>0</v>
      </c>
      <c r="F22" s="193">
        <f t="shared" si="2"/>
        <v>0</v>
      </c>
      <c r="G22" s="194">
        <f t="shared" si="3"/>
        <v>0</v>
      </c>
      <c r="H22" s="7"/>
      <c r="J22" s="17" t="s">
        <v>196</v>
      </c>
      <c r="K22" s="69">
        <f>SUMIF('Cash Book'!H:H,'Budget Vs Actual Comparison '!J:J,'Cash Book'!E:E)</f>
        <v>0</v>
      </c>
      <c r="L22" s="69">
        <f>SUMIFS('Cash Book'!$F:$F,'Cash Book'!$H:$H,'Budget Vs Actual Comparison '!$J:$J)</f>
        <v>0</v>
      </c>
    </row>
    <row r="23" spans="1:12" ht="15.75" hidden="1" customHeight="1" x14ac:dyDescent="0.25">
      <c r="A23" s="71" t="s">
        <v>20</v>
      </c>
      <c r="B23" s="64">
        <f>SUMIF('budget request for Jan''25'!$A:$A,'Budget Vs Actual Comparison '!$A:$A,'budget request for Jan''25'!$N:$N)</f>
        <v>0</v>
      </c>
      <c r="C23" s="65">
        <f>SUMIF('budget request for Jan''25'!$A:$A,'Budget Vs Actual Comparison '!$A:$A,'budget request for Jan''25'!$M:$M)</f>
        <v>0</v>
      </c>
      <c r="D23" s="66">
        <f t="shared" si="0"/>
        <v>0</v>
      </c>
      <c r="E23" s="65">
        <f t="shared" si="1"/>
        <v>0</v>
      </c>
      <c r="F23" s="193">
        <f t="shared" si="2"/>
        <v>0</v>
      </c>
      <c r="G23" s="194">
        <f t="shared" si="3"/>
        <v>0</v>
      </c>
      <c r="H23" s="7"/>
      <c r="J23" s="17" t="s">
        <v>197</v>
      </c>
      <c r="K23" s="69">
        <f>SUMIF('Cash Book'!H:H,'Budget Vs Actual Comparison '!J:J,'Cash Book'!E:E)</f>
        <v>0</v>
      </c>
      <c r="L23" s="69">
        <f>SUMIFS('Cash Book'!$F:$F,'Cash Book'!$H:$H,'Budget Vs Actual Comparison '!$J:$J)</f>
        <v>0</v>
      </c>
    </row>
    <row r="24" spans="1:12" ht="15.75" customHeight="1" x14ac:dyDescent="0.25">
      <c r="A24" s="71" t="s">
        <v>21</v>
      </c>
      <c r="B24" s="64">
        <f>SUMIF('budget request for Jan''25'!$A:$A,'Budget Vs Actual Comparison '!$A:$A,'budget request for Jan''25'!$N:$N)</f>
        <v>0</v>
      </c>
      <c r="C24" s="65">
        <f>SUMIF('budget request for Jan''25'!$A:$A,'Budget Vs Actual Comparison '!$A:$A,'budget request for Jan''25'!$M:$M)</f>
        <v>250000</v>
      </c>
      <c r="D24" s="66">
        <f t="shared" si="0"/>
        <v>0</v>
      </c>
      <c r="E24" s="65">
        <f t="shared" si="1"/>
        <v>136500</v>
      </c>
      <c r="F24" s="193">
        <f t="shared" si="2"/>
        <v>0</v>
      </c>
      <c r="G24" s="194">
        <f t="shared" si="3"/>
        <v>-113500</v>
      </c>
      <c r="H24" s="7"/>
      <c r="J24" s="17" t="s">
        <v>198</v>
      </c>
      <c r="K24" s="69">
        <f>SUMIF('Cash Book'!H:H,'Budget Vs Actual Comparison '!J:J,'Cash Book'!E:E)</f>
        <v>0</v>
      </c>
      <c r="L24" s="69">
        <f>SUMIFS('Cash Book'!$F:$F,'Cash Book'!$H:$H,'Budget Vs Actual Comparison '!$J:$J)</f>
        <v>136500</v>
      </c>
    </row>
    <row r="25" spans="1:12" ht="15.75" hidden="1" customHeight="1" x14ac:dyDescent="0.25">
      <c r="A25" s="40" t="s">
        <v>22</v>
      </c>
      <c r="B25" s="64">
        <f>SUMIF('budget request for Jan''25'!$A:$A,'Budget Vs Actual Comparison '!$A:$A,'budget request for Jan''25'!$N:$N)</f>
        <v>0</v>
      </c>
      <c r="C25" s="65">
        <f>SUMIF('budget request for Jan''25'!$A:$A,'Budget Vs Actual Comparison '!$A:$A,'budget request for Jan''25'!$M:$M)</f>
        <v>0</v>
      </c>
      <c r="D25" s="66">
        <f t="shared" si="0"/>
        <v>0</v>
      </c>
      <c r="E25" s="65">
        <f t="shared" si="1"/>
        <v>0</v>
      </c>
      <c r="F25" s="193">
        <f t="shared" si="2"/>
        <v>0</v>
      </c>
      <c r="G25" s="194">
        <f t="shared" si="3"/>
        <v>0</v>
      </c>
      <c r="H25" s="5"/>
      <c r="J25" s="17" t="s">
        <v>199</v>
      </c>
      <c r="K25" s="69">
        <f>SUMIF('Cash Book'!H:H,'Budget Vs Actual Comparison '!J:J,'Cash Book'!E:E)</f>
        <v>0</v>
      </c>
      <c r="L25" s="69">
        <f>SUMIFS('Cash Book'!$F:$F,'Cash Book'!$H:$H,'Budget Vs Actual Comparison '!$J:$J)</f>
        <v>0</v>
      </c>
    </row>
    <row r="26" spans="1:12" ht="15.75" hidden="1" customHeight="1" x14ac:dyDescent="0.25">
      <c r="A26" s="40" t="s">
        <v>23</v>
      </c>
      <c r="B26" s="64">
        <f>SUMIF('budget request for Jan''25'!$A:$A,'Budget Vs Actual Comparison '!$A:$A,'budget request for Jan''25'!$N:$N)</f>
        <v>0</v>
      </c>
      <c r="C26" s="65">
        <f>SUMIF('budget request for Jan''25'!$A:$A,'Budget Vs Actual Comparison '!$A:$A,'budget request for Jan''25'!$M:$M)</f>
        <v>0</v>
      </c>
      <c r="D26" s="66">
        <f t="shared" si="0"/>
        <v>0</v>
      </c>
      <c r="E26" s="65">
        <f t="shared" si="1"/>
        <v>0</v>
      </c>
      <c r="F26" s="193">
        <f>D26-B26</f>
        <v>0</v>
      </c>
      <c r="G26" s="194">
        <f t="shared" si="3"/>
        <v>0</v>
      </c>
      <c r="H26" s="5"/>
      <c r="J26" s="17" t="s">
        <v>177</v>
      </c>
      <c r="K26" s="69">
        <f>SUMIF('Cash Book'!H:H,'Budget Vs Actual Comparison '!J:J,'Cash Book'!E:E)</f>
        <v>0</v>
      </c>
      <c r="L26" s="69">
        <f>SUMIFS('Cash Book'!$F:$F,'Cash Book'!$H:$H,'Budget Vs Actual Comparison '!$J:$J)</f>
        <v>0</v>
      </c>
    </row>
    <row r="27" spans="1:12" ht="15.75" customHeight="1" x14ac:dyDescent="0.25">
      <c r="A27" s="71" t="s">
        <v>24</v>
      </c>
      <c r="B27" s="64">
        <f>SUMIF('budget request for Jan''25'!$A:$A,'Budget Vs Actual Comparison '!$A:$A,'budget request for Jan''25'!$N:$N)</f>
        <v>0</v>
      </c>
      <c r="C27" s="65">
        <f>SUMIF('budget request for Jan''25'!$A:$A,'Budget Vs Actual Comparison '!$A:$A,'budget request for Jan''25'!$M:$M)</f>
        <v>9480000</v>
      </c>
      <c r="D27" s="66">
        <f t="shared" si="0"/>
        <v>0</v>
      </c>
      <c r="E27" s="65">
        <f t="shared" si="1"/>
        <v>3632900</v>
      </c>
      <c r="F27" s="193">
        <f t="shared" si="2"/>
        <v>0</v>
      </c>
      <c r="G27" s="194">
        <f t="shared" si="3"/>
        <v>-5847100</v>
      </c>
      <c r="H27" s="7"/>
      <c r="J27" s="17" t="s">
        <v>140</v>
      </c>
      <c r="K27" s="69">
        <f>SUMIF('Cash Book'!H:H,'Budget Vs Actual Comparison '!J:J,'Cash Book'!E:E)</f>
        <v>0</v>
      </c>
      <c r="L27" s="69">
        <f>SUMIFS('Cash Book'!$F:$F,'Cash Book'!$H:$H,'Budget Vs Actual Comparison '!$J:$J)</f>
        <v>3632900</v>
      </c>
    </row>
    <row r="28" spans="1:12" ht="15.75" hidden="1" customHeight="1" x14ac:dyDescent="0.25">
      <c r="A28" s="71" t="s">
        <v>25</v>
      </c>
      <c r="B28" s="64">
        <f>SUMIF('budget request for Jan''25'!$A:$A,'Budget Vs Actual Comparison '!$A:$A,'budget request for Jan''25'!$N:$N)</f>
        <v>0</v>
      </c>
      <c r="C28" s="65">
        <f>SUMIF('budget request for Jan''25'!$A:$A,'Budget Vs Actual Comparison '!$A:$A,'budget request for Jan''25'!$M:$M)</f>
        <v>0</v>
      </c>
      <c r="D28" s="66">
        <f t="shared" si="0"/>
        <v>0</v>
      </c>
      <c r="E28" s="65">
        <f t="shared" si="1"/>
        <v>0</v>
      </c>
      <c r="F28" s="193">
        <f t="shared" si="2"/>
        <v>0</v>
      </c>
      <c r="G28" s="194">
        <f t="shared" si="3"/>
        <v>0</v>
      </c>
      <c r="H28" s="5"/>
      <c r="J28" s="17" t="s">
        <v>200</v>
      </c>
      <c r="K28" s="69">
        <f>SUMIF('Cash Book'!H:H,'Budget Vs Actual Comparison '!J:J,'Cash Book'!E:E)</f>
        <v>0</v>
      </c>
      <c r="L28" s="69">
        <f>SUMIFS('Cash Book'!$F:$F,'Cash Book'!$H:$H,'Budget Vs Actual Comparison '!$J:$J)</f>
        <v>0</v>
      </c>
    </row>
    <row r="29" spans="1:12" ht="15.75" customHeight="1" x14ac:dyDescent="0.25">
      <c r="A29" s="71" t="s">
        <v>26</v>
      </c>
      <c r="B29" s="64">
        <f>SUMIF('budget request for Jan''25'!$A:$A,'Budget Vs Actual Comparison '!$A:$A,'budget request for Jan''25'!$N:$N)</f>
        <v>0</v>
      </c>
      <c r="C29" s="65">
        <f>SUMIF('budget request for Jan''25'!$A:$A,'Budget Vs Actual Comparison '!$A:$A,'budget request for Jan''25'!$M:$M)</f>
        <v>25000</v>
      </c>
      <c r="D29" s="66">
        <f t="shared" si="0"/>
        <v>0</v>
      </c>
      <c r="E29" s="65">
        <f t="shared" si="1"/>
        <v>0</v>
      </c>
      <c r="F29" s="193">
        <f t="shared" si="2"/>
        <v>0</v>
      </c>
      <c r="G29" s="194">
        <f t="shared" si="3"/>
        <v>-25000</v>
      </c>
      <c r="H29" s="5"/>
      <c r="J29" s="17" t="s">
        <v>201</v>
      </c>
      <c r="K29" s="69">
        <f>SUMIF('Cash Book'!H:H,'Budget Vs Actual Comparison '!J:J,'Cash Book'!E:E)</f>
        <v>0</v>
      </c>
      <c r="L29" s="69">
        <f>SUMIFS('Cash Book'!$F:$F,'Cash Book'!$H:$H,'Budget Vs Actual Comparison '!$J:$J)</f>
        <v>0</v>
      </c>
    </row>
    <row r="30" spans="1:12" ht="15.75" customHeight="1" x14ac:dyDescent="0.25">
      <c r="A30" s="71" t="s">
        <v>27</v>
      </c>
      <c r="B30" s="64">
        <f>SUMIF('budget request for Jan''25'!$A:$A,'Budget Vs Actual Comparison '!$A:$A,'budget request for Jan''25'!$N:$N)</f>
        <v>0</v>
      </c>
      <c r="C30" s="65">
        <f>SUMIF('budget request for Jan''25'!$A:$A,'Budget Vs Actual Comparison '!$A:$A,'budget request for Jan''25'!$M:$M)</f>
        <v>240000</v>
      </c>
      <c r="D30" s="66">
        <f t="shared" si="0"/>
        <v>0</v>
      </c>
      <c r="E30" s="65">
        <f t="shared" si="1"/>
        <v>30000</v>
      </c>
      <c r="F30" s="193">
        <f t="shared" si="2"/>
        <v>0</v>
      </c>
      <c r="G30" s="194">
        <f t="shared" si="3"/>
        <v>-210000</v>
      </c>
      <c r="H30" s="5"/>
      <c r="J30" s="17" t="s">
        <v>202</v>
      </c>
      <c r="K30" s="69">
        <f>SUMIF('Cash Book'!H:H,'Budget Vs Actual Comparison '!J:J,'Cash Book'!E:E)</f>
        <v>0</v>
      </c>
      <c r="L30" s="69">
        <f>SUMIFS('Cash Book'!$F:$F,'Cash Book'!$H:$H,'Budget Vs Actual Comparison '!$J:$J)</f>
        <v>30000</v>
      </c>
    </row>
    <row r="31" spans="1:12" ht="15.75" hidden="1" customHeight="1" x14ac:dyDescent="0.25">
      <c r="A31" s="71" t="s">
        <v>28</v>
      </c>
      <c r="B31" s="64">
        <f>SUMIF('budget request for Jan''25'!$A:$A,'Budget Vs Actual Comparison '!$A:$A,'budget request for Jan''25'!$N:$N)</f>
        <v>0</v>
      </c>
      <c r="C31" s="65">
        <f>SUMIF('budget request for Jan''25'!$A:$A,'Budget Vs Actual Comparison '!$A:$A,'budget request for Jan''25'!$M:$M)</f>
        <v>0</v>
      </c>
      <c r="D31" s="66">
        <f t="shared" si="0"/>
        <v>0</v>
      </c>
      <c r="E31" s="65">
        <f t="shared" si="1"/>
        <v>0</v>
      </c>
      <c r="F31" s="67">
        <f t="shared" si="2"/>
        <v>0</v>
      </c>
      <c r="G31" s="68">
        <f t="shared" si="3"/>
        <v>0</v>
      </c>
      <c r="H31" s="5"/>
      <c r="J31" s="17" t="s">
        <v>203</v>
      </c>
      <c r="K31" s="69">
        <f>SUMIF('Cash Book'!H:H,'Budget Vs Actual Comparison '!J:J,'Cash Book'!E:E)</f>
        <v>0</v>
      </c>
      <c r="L31" s="69">
        <f>SUMIFS('Cash Book'!$F:$F,'Cash Book'!$H:$H,'Budget Vs Actual Comparison '!$J:$J)</f>
        <v>0</v>
      </c>
    </row>
    <row r="32" spans="1:12" ht="15.75" hidden="1" customHeight="1" x14ac:dyDescent="0.25">
      <c r="A32" s="71" t="s">
        <v>29</v>
      </c>
      <c r="B32" s="64">
        <f>SUMIF('budget request for Jan''25'!$A:$A,'Budget Vs Actual Comparison '!$A:$A,'budget request for Jan''25'!$N:$N)</f>
        <v>0</v>
      </c>
      <c r="C32" s="65">
        <f>SUMIF('budget request for Jan''25'!$A:$A,'Budget Vs Actual Comparison '!$A:$A,'budget request for Jan''25'!$M:$M)</f>
        <v>0</v>
      </c>
      <c r="D32" s="66">
        <f t="shared" si="0"/>
        <v>0</v>
      </c>
      <c r="E32" s="65">
        <f t="shared" si="1"/>
        <v>0</v>
      </c>
      <c r="F32" s="67">
        <f t="shared" si="2"/>
        <v>0</v>
      </c>
      <c r="G32" s="68">
        <f t="shared" si="3"/>
        <v>0</v>
      </c>
      <c r="H32" s="5"/>
      <c r="J32" s="17" t="s">
        <v>204</v>
      </c>
      <c r="K32" s="69">
        <f>SUMIF('Cash Book'!H:H,'Budget Vs Actual Comparison '!J:J,'Cash Book'!E:E)</f>
        <v>0</v>
      </c>
      <c r="L32" s="69">
        <f>SUMIFS('Cash Book'!$F:$F,'Cash Book'!$H:$H,'Budget Vs Actual Comparison '!$J:$J)</f>
        <v>0</v>
      </c>
    </row>
    <row r="33" spans="1:12" ht="15.75" hidden="1" customHeight="1" x14ac:dyDescent="0.25">
      <c r="A33" s="71" t="s">
        <v>30</v>
      </c>
      <c r="B33" s="64">
        <f>SUMIF('budget request for Jan''25'!$A:$A,'Budget Vs Actual Comparison '!$A:$A,'budget request for Jan''25'!$N:$N)</f>
        <v>0</v>
      </c>
      <c r="C33" s="65">
        <f>SUMIF('budget request for Jan''25'!$A:$A,'Budget Vs Actual Comparison '!$A:$A,'budget request for Jan''25'!$M:$M)</f>
        <v>0</v>
      </c>
      <c r="D33" s="66">
        <f t="shared" si="0"/>
        <v>0</v>
      </c>
      <c r="E33" s="65">
        <f t="shared" si="1"/>
        <v>0</v>
      </c>
      <c r="F33" s="67">
        <f t="shared" si="2"/>
        <v>0</v>
      </c>
      <c r="G33" s="68">
        <f t="shared" si="3"/>
        <v>0</v>
      </c>
      <c r="H33" s="5"/>
      <c r="J33" s="17" t="s">
        <v>205</v>
      </c>
      <c r="K33" s="69">
        <f>SUMIF('Cash Book'!H:H,'Budget Vs Actual Comparison '!J:J,'Cash Book'!E:E)</f>
        <v>0</v>
      </c>
      <c r="L33" s="69">
        <f>SUMIFS('Cash Book'!$F:$F,'Cash Book'!$H:$H,'Budget Vs Actual Comparison '!$J:$J)</f>
        <v>0</v>
      </c>
    </row>
    <row r="34" spans="1:12" ht="15.75" hidden="1" customHeight="1" x14ac:dyDescent="0.25">
      <c r="A34" s="71" t="s">
        <v>31</v>
      </c>
      <c r="B34" s="64">
        <f>SUMIF('budget request for Jan''25'!$A:$A,'Budget Vs Actual Comparison '!$A:$A,'budget request for Jan''25'!$N:$N)</f>
        <v>0</v>
      </c>
      <c r="C34" s="65">
        <f>SUMIF('budget request for Jan''25'!$A:$A,'Budget Vs Actual Comparison '!$A:$A,'budget request for Jan''25'!$M:$M)</f>
        <v>0</v>
      </c>
      <c r="D34" s="66">
        <f t="shared" si="0"/>
        <v>0</v>
      </c>
      <c r="E34" s="65">
        <f t="shared" si="1"/>
        <v>0</v>
      </c>
      <c r="F34" s="67">
        <f t="shared" si="2"/>
        <v>0</v>
      </c>
      <c r="G34" s="68">
        <f t="shared" si="3"/>
        <v>0</v>
      </c>
      <c r="H34" s="5"/>
      <c r="J34" s="17" t="s">
        <v>206</v>
      </c>
      <c r="K34" s="69">
        <f>SUMIF('Cash Book'!H:H,'Budget Vs Actual Comparison '!J:J,'Cash Book'!E:E)</f>
        <v>0</v>
      </c>
      <c r="L34" s="69">
        <f>SUMIFS('Cash Book'!$F:$F,'Cash Book'!$H:$H,'Budget Vs Actual Comparison '!$J:$J)</f>
        <v>0</v>
      </c>
    </row>
    <row r="35" spans="1:12" ht="15.75" customHeight="1" x14ac:dyDescent="0.25">
      <c r="A35" s="71" t="s">
        <v>32</v>
      </c>
      <c r="B35" s="64">
        <f>SUMIF('budget request for Jan''25'!$A:$A,'Budget Vs Actual Comparison '!$A:$A,'budget request for Jan''25'!$N:$N)</f>
        <v>0</v>
      </c>
      <c r="C35" s="65">
        <f>SUMIF('budget request for Jan''25'!$A:$A,'Budget Vs Actual Comparison '!$A:$A,'budget request for Jan''25'!$M:$M)</f>
        <v>50000</v>
      </c>
      <c r="D35" s="66">
        <f t="shared" si="0"/>
        <v>0</v>
      </c>
      <c r="E35" s="65">
        <f t="shared" si="1"/>
        <v>50000</v>
      </c>
      <c r="F35" s="67">
        <f t="shared" si="2"/>
        <v>0</v>
      </c>
      <c r="G35" s="68">
        <f t="shared" si="3"/>
        <v>0</v>
      </c>
      <c r="H35" s="5"/>
      <c r="J35" s="17" t="s">
        <v>207</v>
      </c>
      <c r="K35" s="69">
        <f>SUMIF('Cash Book'!H:H,'Budget Vs Actual Comparison '!J:J,'Cash Book'!E:E)</f>
        <v>0</v>
      </c>
      <c r="L35" s="69">
        <f>SUMIFS('Cash Book'!$F:$F,'Cash Book'!$H:$H,'Budget Vs Actual Comparison '!$J:$J)</f>
        <v>50000</v>
      </c>
    </row>
    <row r="36" spans="1:12" ht="15.75" hidden="1" customHeight="1" x14ac:dyDescent="0.25">
      <c r="A36" s="72" t="s">
        <v>33</v>
      </c>
      <c r="B36" s="64">
        <f>SUMIF('budget request for Jan''25'!$A:$A,'Budget Vs Actual Comparison '!$A:$A,'budget request for Jan''25'!$N:$N)</f>
        <v>0</v>
      </c>
      <c r="C36" s="65">
        <f>SUMIF('budget request for Jan''25'!$A:$A,'Budget Vs Actual Comparison '!$A:$A,'budget request for Jan''25'!$M:$M)</f>
        <v>0</v>
      </c>
      <c r="D36" s="66">
        <f t="shared" si="0"/>
        <v>0</v>
      </c>
      <c r="E36" s="65">
        <f t="shared" si="1"/>
        <v>0</v>
      </c>
      <c r="F36" s="67">
        <f t="shared" si="2"/>
        <v>0</v>
      </c>
      <c r="G36" s="68">
        <f t="shared" si="3"/>
        <v>0</v>
      </c>
      <c r="H36" s="5"/>
      <c r="J36" s="17" t="s">
        <v>208</v>
      </c>
      <c r="K36" s="69">
        <f>SUMIF('Cash Book'!H:H,'Budget Vs Actual Comparison '!J:J,'Cash Book'!E:E)</f>
        <v>0</v>
      </c>
      <c r="L36" s="69">
        <f>SUMIFS('Cash Book'!$F:$F,'Cash Book'!$H:$H,'Budget Vs Actual Comparison '!$J:$J)</f>
        <v>0</v>
      </c>
    </row>
    <row r="37" spans="1:12" ht="15.75" hidden="1" customHeight="1" x14ac:dyDescent="0.25">
      <c r="A37" s="71" t="s">
        <v>34</v>
      </c>
      <c r="B37" s="64">
        <f>SUMIF('budget request for Jan''25'!$A:$A,'Budget Vs Actual Comparison '!$A:$A,'budget request for Jan''25'!$N:$N)</f>
        <v>0</v>
      </c>
      <c r="C37" s="65">
        <f>SUMIF('budget request for Jan''25'!$A:$A,'Budget Vs Actual Comparison '!$A:$A,'budget request for Jan''25'!$M:$M)</f>
        <v>0</v>
      </c>
      <c r="D37" s="66">
        <f t="shared" si="0"/>
        <v>0</v>
      </c>
      <c r="E37" s="65">
        <f t="shared" si="1"/>
        <v>0</v>
      </c>
      <c r="F37" s="67">
        <f t="shared" si="2"/>
        <v>0</v>
      </c>
      <c r="G37" s="68">
        <f t="shared" si="3"/>
        <v>0</v>
      </c>
      <c r="H37" s="5"/>
      <c r="J37" s="17" t="s">
        <v>209</v>
      </c>
      <c r="K37" s="69">
        <f>SUMIF('Cash Book'!H:H,'Budget Vs Actual Comparison '!J:J,'Cash Book'!E:E)</f>
        <v>0</v>
      </c>
      <c r="L37" s="69">
        <f>SUMIFS('Cash Book'!$F:$F,'Cash Book'!$H:$H,'Budget Vs Actual Comparison '!$J:$J)</f>
        <v>0</v>
      </c>
    </row>
    <row r="38" spans="1:12" ht="15.75" hidden="1" customHeight="1" x14ac:dyDescent="0.25">
      <c r="A38" s="71" t="s">
        <v>35</v>
      </c>
      <c r="B38" s="64">
        <f>SUMIF('budget request for Jan''25'!$A:$A,'Budget Vs Actual Comparison '!$A:$A,'budget request for Jan''25'!$N:$N)</f>
        <v>0</v>
      </c>
      <c r="C38" s="65">
        <f>SUMIF('budget request for Jan''25'!$A:$A,'Budget Vs Actual Comparison '!$A:$A,'budget request for Jan''25'!$M:$M)</f>
        <v>0</v>
      </c>
      <c r="D38" s="66">
        <f t="shared" si="0"/>
        <v>0</v>
      </c>
      <c r="E38" s="65">
        <f t="shared" si="1"/>
        <v>0</v>
      </c>
      <c r="F38" s="67">
        <f t="shared" si="2"/>
        <v>0</v>
      </c>
      <c r="G38" s="68">
        <f t="shared" si="3"/>
        <v>0</v>
      </c>
      <c r="H38" s="5"/>
      <c r="J38" s="17" t="s">
        <v>210</v>
      </c>
      <c r="K38" s="69">
        <f>SUMIF('Cash Book'!H:H,'Budget Vs Actual Comparison '!J:J,'Cash Book'!E:E)</f>
        <v>0</v>
      </c>
      <c r="L38" s="69">
        <f>SUMIFS('Cash Book'!$F:$F,'Cash Book'!$H:$H,'Budget Vs Actual Comparison '!$J:$J)</f>
        <v>0</v>
      </c>
    </row>
    <row r="39" spans="1:12" ht="15.75" hidden="1" customHeight="1" x14ac:dyDescent="0.25">
      <c r="A39" s="71" t="s">
        <v>36</v>
      </c>
      <c r="B39" s="64">
        <f>SUMIF('budget request for Jan''25'!$A:$A,'Budget Vs Actual Comparison '!$A:$A,'budget request for Jan''25'!$N:$N)</f>
        <v>0</v>
      </c>
      <c r="C39" s="65">
        <f>SUMIF('budget request for Jan''25'!$A:$A,'Budget Vs Actual Comparison '!$A:$A,'budget request for Jan''25'!$M:$M)</f>
        <v>0</v>
      </c>
      <c r="D39" s="66">
        <f t="shared" si="0"/>
        <v>0</v>
      </c>
      <c r="E39" s="65">
        <f t="shared" si="1"/>
        <v>0</v>
      </c>
      <c r="F39" s="67">
        <f t="shared" si="2"/>
        <v>0</v>
      </c>
      <c r="G39" s="68">
        <f t="shared" ref="G39:G55" si="5">E39-C39</f>
        <v>0</v>
      </c>
      <c r="H39" s="5"/>
      <c r="J39" s="17" t="s">
        <v>211</v>
      </c>
      <c r="K39" s="69">
        <f>SUMIF('Cash Book'!H:H,'Budget Vs Actual Comparison '!J:J,'Cash Book'!E:E)</f>
        <v>0</v>
      </c>
      <c r="L39" s="69">
        <f>SUMIFS('Cash Book'!$F:$F,'Cash Book'!$H:$H,'Budget Vs Actual Comparison '!$J:$J)</f>
        <v>0</v>
      </c>
    </row>
    <row r="40" spans="1:12" ht="15.75" hidden="1" customHeight="1" x14ac:dyDescent="0.25">
      <c r="A40" s="71" t="s">
        <v>37</v>
      </c>
      <c r="B40" s="64">
        <f>SUMIF('budget request for Jan''25'!$A:$A,'Budget Vs Actual Comparison '!$A:$A,'budget request for Jan''25'!$N:$N)</f>
        <v>0</v>
      </c>
      <c r="C40" s="65">
        <f>SUMIF('budget request for Jan''25'!$A:$A,'Budget Vs Actual Comparison '!$A:$A,'budget request for Jan''25'!$M:$M)</f>
        <v>0</v>
      </c>
      <c r="D40" s="66">
        <f t="shared" si="0"/>
        <v>0</v>
      </c>
      <c r="E40" s="65">
        <f t="shared" si="1"/>
        <v>0</v>
      </c>
      <c r="F40" s="67">
        <f t="shared" si="2"/>
        <v>0</v>
      </c>
      <c r="G40" s="68">
        <f t="shared" si="5"/>
        <v>0</v>
      </c>
      <c r="H40" s="5"/>
      <c r="J40" s="17" t="s">
        <v>212</v>
      </c>
      <c r="K40" s="69">
        <f>SUMIF('Cash Book'!H:H,'Budget Vs Actual Comparison '!J:J,'Cash Book'!E:E)</f>
        <v>0</v>
      </c>
      <c r="L40" s="69">
        <f>SUMIFS('Cash Book'!$F:$F,'Cash Book'!$H:$H,'Budget Vs Actual Comparison '!$J:$J)</f>
        <v>0</v>
      </c>
    </row>
    <row r="41" spans="1:12" ht="15.75" hidden="1" customHeight="1" x14ac:dyDescent="0.25">
      <c r="A41" s="71" t="s">
        <v>38</v>
      </c>
      <c r="B41" s="64">
        <f>SUMIF('budget request for Jan''25'!$A:$A,'Budget Vs Actual Comparison '!$A:$A,'budget request for Jan''25'!$N:$N)</f>
        <v>0</v>
      </c>
      <c r="C41" s="65">
        <f>SUMIF('budget request for Jan''25'!$A:$A,'Budget Vs Actual Comparison '!$A:$A,'budget request for Jan''25'!$M:$M)</f>
        <v>0</v>
      </c>
      <c r="D41" s="66">
        <f t="shared" si="0"/>
        <v>0</v>
      </c>
      <c r="E41" s="65">
        <f t="shared" si="1"/>
        <v>0</v>
      </c>
      <c r="F41" s="67">
        <f t="shared" si="2"/>
        <v>0</v>
      </c>
      <c r="G41" s="68">
        <f t="shared" si="5"/>
        <v>0</v>
      </c>
      <c r="H41" s="5"/>
      <c r="J41" s="17" t="s">
        <v>213</v>
      </c>
      <c r="K41" s="69">
        <f>SUMIF('Cash Book'!H:H,'Budget Vs Actual Comparison '!J:J,'Cash Book'!E:E)</f>
        <v>0</v>
      </c>
      <c r="L41" s="69">
        <f>SUMIFS('Cash Book'!$F:$F,'Cash Book'!$H:$H,'Budget Vs Actual Comparison '!$J:$J)</f>
        <v>0</v>
      </c>
    </row>
    <row r="42" spans="1:12" ht="15.75" hidden="1" customHeight="1" x14ac:dyDescent="0.25">
      <c r="A42" s="72" t="s">
        <v>39</v>
      </c>
      <c r="B42" s="64">
        <f>SUMIF('budget request for Jan''25'!$A:$A,'Budget Vs Actual Comparison '!$A:$A,'budget request for Jan''25'!$N:$N)</f>
        <v>0</v>
      </c>
      <c r="C42" s="65">
        <f>SUMIF('budget request for Jan''25'!$A:$A,'Budget Vs Actual Comparison '!$A:$A,'budget request for Jan''25'!$M:$M)</f>
        <v>0</v>
      </c>
      <c r="D42" s="66">
        <f t="shared" si="0"/>
        <v>0</v>
      </c>
      <c r="E42" s="65">
        <f t="shared" si="1"/>
        <v>0</v>
      </c>
      <c r="F42" s="67">
        <f t="shared" si="2"/>
        <v>0</v>
      </c>
      <c r="G42" s="68">
        <f t="shared" si="5"/>
        <v>0</v>
      </c>
      <c r="H42" s="5"/>
      <c r="J42" s="17" t="s">
        <v>214</v>
      </c>
      <c r="K42" s="69">
        <f>SUMIF('Cash Book'!H:H,'Budget Vs Actual Comparison '!J:J,'Cash Book'!E:E)</f>
        <v>0</v>
      </c>
      <c r="L42" s="69">
        <f>SUMIFS('Cash Book'!$F:$F,'Cash Book'!$H:$H,'Budget Vs Actual Comparison '!$J:$J)</f>
        <v>0</v>
      </c>
    </row>
    <row r="43" spans="1:12" ht="15.75" hidden="1" customHeight="1" x14ac:dyDescent="0.25">
      <c r="A43" s="72" t="s">
        <v>40</v>
      </c>
      <c r="B43" s="64">
        <f>SUMIF('budget request for Jan''25'!$A:$A,'Budget Vs Actual Comparison '!$A:$A,'budget request for Jan''25'!$N:$N)</f>
        <v>0</v>
      </c>
      <c r="C43" s="65">
        <f>SUMIF('budget request for Jan''25'!$A:$A,'Budget Vs Actual Comparison '!$A:$A,'budget request for Jan''25'!$M:$M)</f>
        <v>0</v>
      </c>
      <c r="D43" s="66">
        <f t="shared" si="0"/>
        <v>0</v>
      </c>
      <c r="E43" s="65">
        <f t="shared" si="1"/>
        <v>0</v>
      </c>
      <c r="F43" s="67">
        <f t="shared" si="2"/>
        <v>0</v>
      </c>
      <c r="G43" s="68">
        <f t="shared" si="5"/>
        <v>0</v>
      </c>
      <c r="H43" s="5"/>
      <c r="J43" s="17" t="s">
        <v>215</v>
      </c>
      <c r="K43" s="69">
        <f>SUMIF('Cash Book'!H:H,'Budget Vs Actual Comparison '!J:J,'Cash Book'!E:E)</f>
        <v>0</v>
      </c>
      <c r="L43" s="69">
        <f>SUMIFS('Cash Book'!$F:$F,'Cash Book'!$H:$H,'Budget Vs Actual Comparison '!$J:$J)</f>
        <v>0</v>
      </c>
    </row>
    <row r="44" spans="1:12" ht="15.75" hidden="1" customHeight="1" x14ac:dyDescent="0.25">
      <c r="A44" s="71" t="s">
        <v>41</v>
      </c>
      <c r="B44" s="64">
        <f>SUMIF('budget request for Jan''25'!$A:$A,'Budget Vs Actual Comparison '!$A:$A,'budget request for Jan''25'!$N:$N)</f>
        <v>0</v>
      </c>
      <c r="C44" s="65">
        <f>SUMIF('budget request for Jan''25'!$A:$A,'Budget Vs Actual Comparison '!$A:$A,'budget request for Jan''25'!$M:$M)</f>
        <v>0</v>
      </c>
      <c r="D44" s="66">
        <f t="shared" si="0"/>
        <v>0</v>
      </c>
      <c r="E44" s="65">
        <f t="shared" si="1"/>
        <v>0</v>
      </c>
      <c r="F44" s="67">
        <f t="shared" si="2"/>
        <v>0</v>
      </c>
      <c r="G44" s="68">
        <f t="shared" si="5"/>
        <v>0</v>
      </c>
      <c r="H44" s="5"/>
      <c r="J44" s="17" t="s">
        <v>216</v>
      </c>
      <c r="K44" s="69">
        <f>SUMIF('Cash Book'!H:H,'Budget Vs Actual Comparison '!J:J,'Cash Book'!E:E)</f>
        <v>0</v>
      </c>
      <c r="L44" s="69">
        <f>SUMIFS('Cash Book'!$F:$F,'Cash Book'!$H:$H,'Budget Vs Actual Comparison '!$J:$J)</f>
        <v>0</v>
      </c>
    </row>
    <row r="45" spans="1:12" ht="15.75" hidden="1" customHeight="1" x14ac:dyDescent="0.25">
      <c r="A45" s="71" t="s">
        <v>42</v>
      </c>
      <c r="B45" s="64">
        <f>SUMIF('budget request for Jan''25'!$A:$A,'Budget Vs Actual Comparison '!$A:$A,'budget request for Jan''25'!$N:$N)</f>
        <v>0</v>
      </c>
      <c r="C45" s="65">
        <f>SUMIF('budget request for Jan''25'!$A:$A,'Budget Vs Actual Comparison '!$A:$A,'budget request for Jan''25'!$M:$M)</f>
        <v>0</v>
      </c>
      <c r="D45" s="66">
        <f t="shared" si="0"/>
        <v>0</v>
      </c>
      <c r="E45" s="65">
        <f t="shared" si="1"/>
        <v>0</v>
      </c>
      <c r="F45" s="67">
        <f t="shared" si="2"/>
        <v>0</v>
      </c>
      <c r="G45" s="68">
        <f t="shared" si="5"/>
        <v>0</v>
      </c>
      <c r="H45" s="5"/>
      <c r="J45" s="17" t="s">
        <v>217</v>
      </c>
      <c r="K45" s="69">
        <f>SUMIF('Cash Book'!H:H,'Budget Vs Actual Comparison '!J:J,'Cash Book'!E:E)</f>
        <v>0</v>
      </c>
      <c r="L45" s="69">
        <f>SUMIFS('Cash Book'!$F:$F,'Cash Book'!$H:$H,'Budget Vs Actual Comparison '!$J:$J)</f>
        <v>0</v>
      </c>
    </row>
    <row r="46" spans="1:12" ht="15.75" hidden="1" customHeight="1" x14ac:dyDescent="0.25">
      <c r="A46" s="71" t="s">
        <v>43</v>
      </c>
      <c r="B46" s="64">
        <f>SUMIF('budget request for Jan''25'!$A:$A,'Budget Vs Actual Comparison '!$A:$A,'budget request for Jan''25'!$N:$N)</f>
        <v>0</v>
      </c>
      <c r="C46" s="65">
        <f>SUMIF('budget request for Jan''25'!$A:$A,'Budget Vs Actual Comparison '!$A:$A,'budget request for Jan''25'!$M:$M)</f>
        <v>0</v>
      </c>
      <c r="D46" s="66">
        <f t="shared" si="0"/>
        <v>0</v>
      </c>
      <c r="E46" s="65">
        <f t="shared" si="1"/>
        <v>0</v>
      </c>
      <c r="F46" s="67">
        <f t="shared" si="2"/>
        <v>0</v>
      </c>
      <c r="G46" s="68">
        <f t="shared" si="5"/>
        <v>0</v>
      </c>
      <c r="H46" s="5"/>
      <c r="J46" s="17" t="s">
        <v>218</v>
      </c>
      <c r="K46" s="69">
        <f>SUMIF('Cash Book'!H:H,'Budget Vs Actual Comparison '!J:J,'Cash Book'!E:E)</f>
        <v>0</v>
      </c>
      <c r="L46" s="69">
        <f>SUMIFS('Cash Book'!$F:$F,'Cash Book'!$H:$H,'Budget Vs Actual Comparison '!$J:$J)</f>
        <v>0</v>
      </c>
    </row>
    <row r="47" spans="1:12" ht="15.75" customHeight="1" x14ac:dyDescent="0.25">
      <c r="A47" s="71" t="s">
        <v>44</v>
      </c>
      <c r="B47" s="64">
        <f>SUMIF('budget request for Jan''25'!$A:$A,'Budget Vs Actual Comparison '!$A:$A,'budget request for Jan''25'!$N:$N)</f>
        <v>0</v>
      </c>
      <c r="C47" s="65">
        <f>SUMIF('budget request for Jan''25'!$A:$A,'Budget Vs Actual Comparison '!$A:$A,'budget request for Jan''25'!$M:$M)</f>
        <v>130000</v>
      </c>
      <c r="D47" s="66">
        <f t="shared" si="0"/>
        <v>0</v>
      </c>
      <c r="E47" s="65">
        <f t="shared" si="1"/>
        <v>48600</v>
      </c>
      <c r="F47" s="67">
        <f t="shared" si="2"/>
        <v>0</v>
      </c>
      <c r="G47" s="68">
        <f t="shared" si="5"/>
        <v>-81400</v>
      </c>
      <c r="H47" s="5"/>
      <c r="J47" s="17" t="s">
        <v>219</v>
      </c>
      <c r="K47" s="69">
        <f>SUMIF('Cash Book'!H:H,'Budget Vs Actual Comparison '!J:J,'Cash Book'!E:E)</f>
        <v>0</v>
      </c>
      <c r="L47" s="69">
        <f>SUMIFS('Cash Book'!$F:$F,'Cash Book'!$H:$H,'Budget Vs Actual Comparison '!$J:$J)</f>
        <v>48600</v>
      </c>
    </row>
    <row r="48" spans="1:12" ht="15.75" hidden="1" customHeight="1" x14ac:dyDescent="0.25">
      <c r="A48" s="71" t="s">
        <v>45</v>
      </c>
      <c r="B48" s="64">
        <f>SUMIF('budget request for Jan''25'!$A:$A,'Budget Vs Actual Comparison '!$A:$A,'budget request for Jan''25'!$N:$N)</f>
        <v>0</v>
      </c>
      <c r="C48" s="65">
        <f>SUMIF('budget request for Jan''25'!$A:$A,'Budget Vs Actual Comparison '!$A:$A,'budget request for Jan''25'!$M:$M)</f>
        <v>0</v>
      </c>
      <c r="D48" s="66">
        <f t="shared" si="0"/>
        <v>0</v>
      </c>
      <c r="E48" s="65">
        <f t="shared" si="1"/>
        <v>0</v>
      </c>
      <c r="F48" s="67">
        <f t="shared" si="2"/>
        <v>0</v>
      </c>
      <c r="G48" s="68">
        <f t="shared" si="5"/>
        <v>0</v>
      </c>
      <c r="H48" s="5"/>
      <c r="J48" s="17" t="s">
        <v>220</v>
      </c>
      <c r="K48" s="69">
        <f>SUMIF('Cash Book'!H:H,'Budget Vs Actual Comparison '!J:J,'Cash Book'!E:E)</f>
        <v>0</v>
      </c>
      <c r="L48" s="69">
        <f>SUMIFS('Cash Book'!$F:$F,'Cash Book'!$H:$H,'Budget Vs Actual Comparison '!$J:$J)</f>
        <v>0</v>
      </c>
    </row>
    <row r="49" spans="1:13" ht="15.75" hidden="1" customHeight="1" x14ac:dyDescent="0.25">
      <c r="A49" s="71" t="s">
        <v>46</v>
      </c>
      <c r="B49" s="64">
        <f>SUMIF('budget request for Jan''25'!$A:$A,'Budget Vs Actual Comparison '!$A:$A,'budget request for Jan''25'!$N:$N)</f>
        <v>0</v>
      </c>
      <c r="C49" s="65">
        <f>SUMIF('budget request for Jan''25'!$A:$A,'Budget Vs Actual Comparison '!$A:$A,'budget request for Jan''25'!$M:$M)</f>
        <v>0</v>
      </c>
      <c r="D49" s="66">
        <f t="shared" si="0"/>
        <v>0</v>
      </c>
      <c r="E49" s="65">
        <f t="shared" si="1"/>
        <v>0</v>
      </c>
      <c r="F49" s="67">
        <f t="shared" si="2"/>
        <v>0</v>
      </c>
      <c r="G49" s="68">
        <f t="shared" si="5"/>
        <v>0</v>
      </c>
      <c r="H49" s="5"/>
      <c r="J49" s="17" t="s">
        <v>221</v>
      </c>
      <c r="K49" s="69">
        <f>SUMIF('Cash Book'!H:H,'Budget Vs Actual Comparison '!J:J,'Cash Book'!E:E)</f>
        <v>0</v>
      </c>
      <c r="L49" s="69">
        <f>SUMIFS('Cash Book'!$F:$F,'Cash Book'!$H:$H,'Budget Vs Actual Comparison '!$J:$J)</f>
        <v>0</v>
      </c>
    </row>
    <row r="50" spans="1:13" ht="13.5" customHeight="1" x14ac:dyDescent="0.25">
      <c r="A50" s="72" t="s">
        <v>47</v>
      </c>
      <c r="B50" s="64">
        <f>SUMIF('budget request for Jan''25'!$A:$A,'Budget Vs Actual Comparison '!$A:$A,'budget request for Jan''25'!$N:$N)</f>
        <v>0</v>
      </c>
      <c r="C50" s="65">
        <f>SUMIF('budget request for Jan''25'!$A:$A,'Budget Vs Actual Comparison '!$A:$A,'budget request for Jan''25'!$M:$M)</f>
        <v>630000</v>
      </c>
      <c r="D50" s="66">
        <f t="shared" si="0"/>
        <v>0</v>
      </c>
      <c r="E50" s="65">
        <f t="shared" si="1"/>
        <v>630000</v>
      </c>
      <c r="F50" s="67">
        <f t="shared" si="2"/>
        <v>0</v>
      </c>
      <c r="G50" s="68">
        <f t="shared" si="5"/>
        <v>0</v>
      </c>
      <c r="H50" s="5"/>
      <c r="J50" s="17" t="s">
        <v>222</v>
      </c>
      <c r="K50" s="69">
        <f>SUMIF('Cash Book'!H:H,'Budget Vs Actual Comparison '!J:J,'Cash Book'!E:E)</f>
        <v>0</v>
      </c>
      <c r="L50" s="69">
        <f>SUMIFS('Cash Book'!$F:$F,'Cash Book'!$H:$H,'Budget Vs Actual Comparison '!$J:$J)</f>
        <v>630000</v>
      </c>
    </row>
    <row r="51" spans="1:13" ht="15.75" hidden="1" customHeight="1" x14ac:dyDescent="0.25">
      <c r="A51" s="72" t="s">
        <v>48</v>
      </c>
      <c r="B51" s="64">
        <f>SUMIF('budget request for Jan''25'!$A:$A,'Budget Vs Actual Comparison '!$A:$A,'budget request for Jan''25'!$N:$N)</f>
        <v>0</v>
      </c>
      <c r="C51" s="65">
        <f>SUMIF('budget request for Jan''25'!$A:$A,'Budget Vs Actual Comparison '!$A:$A,'budget request for Jan''25'!$M:$M)</f>
        <v>0</v>
      </c>
      <c r="D51" s="66">
        <f t="shared" si="0"/>
        <v>0</v>
      </c>
      <c r="E51" s="65">
        <f t="shared" si="1"/>
        <v>0</v>
      </c>
      <c r="F51" s="67">
        <f t="shared" si="2"/>
        <v>0</v>
      </c>
      <c r="G51" s="68">
        <f t="shared" si="5"/>
        <v>0</v>
      </c>
      <c r="H51" s="5"/>
      <c r="J51" s="33" t="s">
        <v>223</v>
      </c>
      <c r="K51" s="69">
        <f>SUMIF('Cash Book'!H:H,'Budget Vs Actual Comparison '!J:J,'Cash Book'!E:E)</f>
        <v>0</v>
      </c>
      <c r="L51" s="69">
        <f>SUMIFS('Cash Book'!$F:$F,'Cash Book'!$H:$H,'Budget Vs Actual Comparison '!$J:$J)</f>
        <v>0</v>
      </c>
    </row>
    <row r="52" spans="1:13" ht="15.75" hidden="1" customHeight="1" x14ac:dyDescent="0.25">
      <c r="A52" s="72" t="s">
        <v>49</v>
      </c>
      <c r="B52" s="64">
        <f>SUMIF('budget request for Jan''25'!$A:$A,'Budget Vs Actual Comparison '!$A:$A,'budget request for Jan''25'!$N:$N)</f>
        <v>0</v>
      </c>
      <c r="C52" s="65">
        <f>SUMIF('budget request for Jan''25'!$A:$A,'Budget Vs Actual Comparison '!$A:$A,'budget request for Jan''25'!$M:$M)</f>
        <v>0</v>
      </c>
      <c r="D52" s="66">
        <f t="shared" si="0"/>
        <v>0</v>
      </c>
      <c r="E52" s="65">
        <f t="shared" ref="E52" si="6">L52</f>
        <v>0</v>
      </c>
      <c r="F52" s="67">
        <f t="shared" ref="F52" si="7">D52-B52</f>
        <v>0</v>
      </c>
      <c r="G52" s="68">
        <f t="shared" ref="G52" si="8">E52-C52</f>
        <v>0</v>
      </c>
      <c r="H52" s="5"/>
      <c r="J52" s="33" t="s">
        <v>224</v>
      </c>
      <c r="K52" s="69">
        <f>SUMIF('Cash Book'!H:H,'Budget Vs Actual Comparison '!J:J,'Cash Book'!E:E)</f>
        <v>0</v>
      </c>
      <c r="L52" s="69">
        <f>SUMIFS('Cash Book'!$F:$F,'Cash Book'!$H:$H,'Budget Vs Actual Comparison '!$J:$J)</f>
        <v>0</v>
      </c>
    </row>
    <row r="53" spans="1:13" ht="15.75" hidden="1" customHeight="1" x14ac:dyDescent="0.25">
      <c r="A53" s="72" t="s">
        <v>50</v>
      </c>
      <c r="B53" s="64">
        <f>SUMIF('budget request for Jan''25'!$A:$A,'Budget Vs Actual Comparison '!$A:$A,'budget request for Jan''25'!$N:$N)</f>
        <v>0</v>
      </c>
      <c r="C53" s="65">
        <f>SUMIF('budget request for Jan''25'!$A:$A,'Budget Vs Actual Comparison '!$A:$A,'budget request for Jan''25'!$M:$M)</f>
        <v>0</v>
      </c>
      <c r="D53" s="66">
        <f t="shared" si="0"/>
        <v>0</v>
      </c>
      <c r="E53" s="65">
        <f t="shared" si="1"/>
        <v>0</v>
      </c>
      <c r="F53" s="67">
        <f t="shared" si="2"/>
        <v>0</v>
      </c>
      <c r="G53" s="68">
        <f t="shared" si="5"/>
        <v>0</v>
      </c>
      <c r="H53" s="5"/>
      <c r="J53" s="33" t="s">
        <v>225</v>
      </c>
      <c r="K53" s="69">
        <f>SUMIF('Cash Book'!H:H,'Budget Vs Actual Comparison '!J:J,'Cash Book'!E:E)</f>
        <v>0</v>
      </c>
      <c r="L53" s="69">
        <f>SUMIFS('Cash Book'!$F:$F,'Cash Book'!$H:$H,'Budget Vs Actual Comparison '!$J:$J)</f>
        <v>0</v>
      </c>
    </row>
    <row r="54" spans="1:13" ht="4.5" hidden="1" customHeight="1" x14ac:dyDescent="0.25">
      <c r="A54" s="72" t="s">
        <v>51</v>
      </c>
      <c r="B54" s="64">
        <f>SUMIF('budget request for Jan''25'!$A:$A,'Budget Vs Actual Comparison '!$A:$A,'budget request for Jan''25'!$N:$N)</f>
        <v>0</v>
      </c>
      <c r="C54" s="65">
        <f>SUMIF('budget request for Jan''25'!$A:$A,'Budget Vs Actual Comparison '!$A:$A,'budget request for Jan''25'!$M:$M)</f>
        <v>0</v>
      </c>
      <c r="D54" s="66">
        <f t="shared" si="0"/>
        <v>0</v>
      </c>
      <c r="E54" s="65">
        <f t="shared" si="1"/>
        <v>0</v>
      </c>
      <c r="F54" s="67">
        <f t="shared" si="2"/>
        <v>0</v>
      </c>
      <c r="G54" s="68">
        <f t="shared" si="5"/>
        <v>0</v>
      </c>
      <c r="H54" s="5"/>
      <c r="J54" s="33" t="s">
        <v>226</v>
      </c>
      <c r="K54" s="69">
        <f>SUMIF('Cash Book'!H:H,'Budget Vs Actual Comparison '!J:J,'Cash Book'!E:E)</f>
        <v>0</v>
      </c>
      <c r="L54" s="69">
        <f>SUMIFS('Cash Book'!$F:$F,'Cash Book'!$H:$H,'Budget Vs Actual Comparison '!$J:$J)</f>
        <v>0</v>
      </c>
      <c r="M54" s="163"/>
    </row>
    <row r="55" spans="1:13" ht="15.75" customHeight="1" thickBot="1" x14ac:dyDescent="0.3">
      <c r="A55" s="72" t="s">
        <v>159</v>
      </c>
      <c r="B55" s="64">
        <f>SUMIF('budget request for Jan''25'!$A:$A,'Budget Vs Actual Comparison '!$A:$A,'budget request for Jan''25'!$N:$N)</f>
        <v>0</v>
      </c>
      <c r="C55" s="65">
        <f>SUMIF('budget request for Jan''25'!$A:$A,'Budget Vs Actual Comparison '!$A:$A,'budget request for Jan''25'!$M:$M)</f>
        <v>0</v>
      </c>
      <c r="D55" s="66">
        <f t="shared" si="0"/>
        <v>0</v>
      </c>
      <c r="E55" s="65">
        <f t="shared" si="1"/>
        <v>0</v>
      </c>
      <c r="F55" s="73">
        <f>D55-B55</f>
        <v>0</v>
      </c>
      <c r="G55" s="74">
        <f t="shared" si="5"/>
        <v>0</v>
      </c>
      <c r="H55" s="5"/>
      <c r="J55" s="164" t="s">
        <v>227</v>
      </c>
      <c r="K55" s="69">
        <f>SUMIF('Cash Book'!H:H,'Budget Vs Actual Comparison '!J:J,'Cash Book'!E:E)</f>
        <v>0</v>
      </c>
      <c r="L55" s="69">
        <f>SUMIFS('Cash Book'!$F:$F,'Cash Book'!$H:$H,'Budget Vs Actual Comparison '!$J:$J)</f>
        <v>0</v>
      </c>
    </row>
    <row r="56" spans="1:13" ht="15.75" customHeight="1" thickBot="1" x14ac:dyDescent="0.3">
      <c r="A56" s="75" t="s">
        <v>130</v>
      </c>
      <c r="B56" s="76">
        <f>SUM(B6:B55)</f>
        <v>200</v>
      </c>
      <c r="C56" s="78">
        <f>SUM(C6:C55)</f>
        <v>25963500</v>
      </c>
      <c r="D56" s="77">
        <f>SUM(D6:D55)</f>
        <v>0</v>
      </c>
      <c r="E56" s="78">
        <f>SUM(E6:E55)</f>
        <v>8207000</v>
      </c>
      <c r="F56" s="76">
        <f>B56-D56</f>
        <v>200</v>
      </c>
      <c r="G56" s="79">
        <f>E56-C56</f>
        <v>-17756500</v>
      </c>
      <c r="H56" s="163"/>
      <c r="I56" s="5"/>
      <c r="K56" s="80">
        <f>SUM(K6:K55)</f>
        <v>0</v>
      </c>
      <c r="L56" s="80">
        <f>SUM(L6:L55)</f>
        <v>8207000</v>
      </c>
    </row>
    <row r="57" spans="1:13" ht="15.75" customHeight="1" thickTop="1" thickBot="1" x14ac:dyDescent="0.3">
      <c r="A57" s="81" t="s">
        <v>66</v>
      </c>
      <c r="B57" s="76">
        <f>B56</f>
        <v>200</v>
      </c>
      <c r="C57" s="78">
        <f>C56</f>
        <v>25963500</v>
      </c>
      <c r="D57" s="192">
        <f t="shared" ref="D57:E57" si="9">D56</f>
        <v>0</v>
      </c>
      <c r="E57" s="82">
        <f t="shared" si="9"/>
        <v>8207000</v>
      </c>
      <c r="F57" s="76">
        <f>F56</f>
        <v>200</v>
      </c>
      <c r="G57" s="79">
        <f>G56</f>
        <v>-17756500</v>
      </c>
      <c r="H57" s="163"/>
      <c r="K57" s="83"/>
      <c r="L57" s="83"/>
    </row>
    <row r="58" spans="1:13" ht="15.75" customHeight="1" thickTop="1" thickBot="1" x14ac:dyDescent="0.3">
      <c r="A58" s="84"/>
      <c r="B58" s="85" t="s">
        <v>126</v>
      </c>
      <c r="C58" s="82"/>
      <c r="D58" s="86"/>
      <c r="E58" s="82"/>
      <c r="F58" s="87"/>
      <c r="G58" s="88">
        <f>G57/C57</f>
        <v>-0.68390240144818693</v>
      </c>
      <c r="H58" s="3" t="s">
        <v>128</v>
      </c>
      <c r="J58" s="8"/>
      <c r="K58" s="89">
        <f>K56</f>
        <v>0</v>
      </c>
      <c r="L58" s="89">
        <f>L56</f>
        <v>8207000</v>
      </c>
    </row>
    <row r="59" spans="1:13" ht="2.25" customHeight="1" thickTop="1" x14ac:dyDescent="0.25">
      <c r="A59" s="84"/>
      <c r="B59" s="90"/>
      <c r="C59" s="91"/>
      <c r="D59" s="92"/>
      <c r="E59" s="91"/>
      <c r="F59" s="93"/>
      <c r="G59" s="94"/>
      <c r="K59" s="95"/>
      <c r="L59" s="95"/>
    </row>
    <row r="60" spans="1:13" ht="15.75" customHeight="1" x14ac:dyDescent="0.25">
      <c r="A60" s="96" t="s">
        <v>56</v>
      </c>
      <c r="B60" s="97"/>
      <c r="C60" s="98"/>
      <c r="D60" s="99"/>
      <c r="E60" s="98"/>
      <c r="F60" s="100"/>
      <c r="G60" s="101"/>
      <c r="K60" s="98"/>
      <c r="L60" s="98"/>
    </row>
    <row r="61" spans="1:13" ht="15" customHeight="1" x14ac:dyDescent="0.25">
      <c r="A61" s="72" t="s">
        <v>160</v>
      </c>
      <c r="B61" s="64">
        <f>SUMIF('budget request for Jan''25'!$A:$A,'Budget Vs Actual Comparison '!$A:$A,'budget request for Jan''25'!$N:$N)</f>
        <v>0</v>
      </c>
      <c r="C61" s="65">
        <f>SUMIF('budget request for Jan''25'!$A:$A,'Budget Vs Actual Comparison '!$A:$A,'budget request for Jan''25'!$M:$M)</f>
        <v>400000</v>
      </c>
      <c r="D61" s="66">
        <f t="shared" ref="D61:D67" si="10">K61</f>
        <v>0</v>
      </c>
      <c r="E61" s="70">
        <f t="shared" ref="E61:E68" si="11">L61</f>
        <v>0</v>
      </c>
      <c r="F61" s="67">
        <f>D61-B61</f>
        <v>0</v>
      </c>
      <c r="G61" s="74">
        <f t="shared" ref="G61:G68" si="12">E61-C61</f>
        <v>-400000</v>
      </c>
      <c r="H61" s="5"/>
      <c r="J61" s="33" t="s">
        <v>160</v>
      </c>
      <c r="K61" s="69">
        <f>SUMIF('Cash Book'!H:H,'Budget Vs Actual Comparison '!J:J,'Cash Book'!E:E)</f>
        <v>0</v>
      </c>
      <c r="L61" s="102">
        <f>SUMIFS('Cash Book'!$F:$F,'Cash Book'!$H:$H,'Budget Vs Actual Comparison '!$J:$J)</f>
        <v>0</v>
      </c>
    </row>
    <row r="62" spans="1:13" ht="15" customHeight="1" x14ac:dyDescent="0.25">
      <c r="A62" s="72" t="s">
        <v>239</v>
      </c>
      <c r="B62" s="64">
        <f>SUMIF('budget request for Jan''25'!$A:$A,'Budget Vs Actual Comparison '!$A:$A,'budget request for Jan''25'!$N:$N)+3131</f>
        <v>3131</v>
      </c>
      <c r="C62" s="65">
        <f>SUMIF('budget request for Jan''25'!$A:$A,'Budget Vs Actual Comparison '!$A:$A,'budget request for Jan''25'!$M:$M)+20545228</f>
        <v>54632728</v>
      </c>
      <c r="D62" s="66">
        <f>K62</f>
        <v>5155</v>
      </c>
      <c r="E62" s="70">
        <f t="shared" si="11"/>
        <v>41547346</v>
      </c>
      <c r="F62" s="67">
        <f>D62-B62</f>
        <v>2024</v>
      </c>
      <c r="G62" s="68">
        <f t="shared" si="12"/>
        <v>-13085382</v>
      </c>
      <c r="H62" s="5"/>
      <c r="J62" s="33" t="s">
        <v>369</v>
      </c>
      <c r="K62" s="69">
        <f>SUMIF('Cash Book'!H:H,'Budget Vs Actual Comparison '!J:J,'Cash Book'!E:E)</f>
        <v>5155</v>
      </c>
      <c r="L62" s="102">
        <f>SUMIFS('Cash Book'!$F:$F,'Cash Book'!$H:$H,'Budget Vs Actual Comparison '!$J:$J)</f>
        <v>41547346</v>
      </c>
    </row>
    <row r="63" spans="1:13" ht="15" hidden="1" customHeight="1" x14ac:dyDescent="0.25">
      <c r="A63" s="72" t="s">
        <v>161</v>
      </c>
      <c r="B63" s="64">
        <f>SUMIF('budget request for Jan''25'!$A:$A,'Budget Vs Actual Comparison '!$A:$A,'budget request for Jan''25'!$N:$N)</f>
        <v>0</v>
      </c>
      <c r="C63" s="65">
        <f>SUMIF('budget request for Jan''25'!$A:$A,'Budget Vs Actual Comparison '!$A:$A,'budget request for Jan''25'!$M:$M)</f>
        <v>0</v>
      </c>
      <c r="D63" s="66">
        <f t="shared" si="10"/>
        <v>0</v>
      </c>
      <c r="E63" s="70">
        <f t="shared" si="11"/>
        <v>0</v>
      </c>
      <c r="F63" s="67">
        <f t="shared" ref="F63:F65" si="13">D63-B63</f>
        <v>0</v>
      </c>
      <c r="G63" s="68">
        <f t="shared" si="12"/>
        <v>0</v>
      </c>
      <c r="J63" s="33" t="s">
        <v>182</v>
      </c>
      <c r="K63" s="69">
        <f>SUMIF('Cash Book'!H:H,'Budget Vs Actual Comparison '!J:J,'Cash Book'!E:E)</f>
        <v>0</v>
      </c>
      <c r="L63" s="102">
        <f>SUMIFS('Cash Book'!$F:$F,'Cash Book'!$H:$H,'Budget Vs Actual Comparison '!$J:$J)</f>
        <v>0</v>
      </c>
    </row>
    <row r="64" spans="1:13" ht="15" hidden="1" customHeight="1" x14ac:dyDescent="0.25">
      <c r="A64" s="72" t="s">
        <v>144</v>
      </c>
      <c r="B64" s="64">
        <f>SUMIF('budget request for Jan''25'!$A:$A,'Budget Vs Actual Comparison '!$A:$A,'budget request for Jan''25'!$N:$N)</f>
        <v>0</v>
      </c>
      <c r="C64" s="65">
        <f>SUMIF('budget request for Jan''25'!$A:$A,'Budget Vs Actual Comparison '!$A:$A,'budget request for Jan''25'!$M:$M)</f>
        <v>0</v>
      </c>
      <c r="D64" s="66">
        <f t="shared" si="10"/>
        <v>0</v>
      </c>
      <c r="E64" s="70">
        <f t="shared" si="11"/>
        <v>0</v>
      </c>
      <c r="F64" s="67">
        <f t="shared" si="13"/>
        <v>0</v>
      </c>
      <c r="G64" s="68">
        <f t="shared" si="12"/>
        <v>0</v>
      </c>
      <c r="J64" s="33" t="s">
        <v>144</v>
      </c>
      <c r="K64" s="69">
        <f>SUMIF('Cash Book'!H:H,'Budget Vs Actual Comparison '!J:J,'Cash Book'!E:E)</f>
        <v>0</v>
      </c>
      <c r="L64" s="102">
        <f>SUMIFS('Cash Book'!$F:$F,'Cash Book'!$H:$H,'Budget Vs Actual Comparison '!$J:$J)</f>
        <v>0</v>
      </c>
    </row>
    <row r="65" spans="1:12" ht="15" hidden="1" customHeight="1" x14ac:dyDescent="0.25">
      <c r="A65" s="72" t="s">
        <v>162</v>
      </c>
      <c r="B65" s="64">
        <f>SUMIF('budget request for Jan''25'!$A:$A,'Budget Vs Actual Comparison '!$A:$A,'budget request for Jan''25'!$N:$N)</f>
        <v>0</v>
      </c>
      <c r="C65" s="65">
        <f>SUMIF('budget request for Jan''25'!$A:$A,'Budget Vs Actual Comparison '!$A:$A,'budget request for Jan''25'!$M:$M)</f>
        <v>0</v>
      </c>
      <c r="D65" s="66">
        <f t="shared" si="10"/>
        <v>0</v>
      </c>
      <c r="E65" s="70">
        <f t="shared" si="11"/>
        <v>0</v>
      </c>
      <c r="F65" s="67">
        <f t="shared" si="13"/>
        <v>0</v>
      </c>
      <c r="G65" s="74">
        <f t="shared" si="12"/>
        <v>0</v>
      </c>
      <c r="J65" s="33" t="s">
        <v>178</v>
      </c>
      <c r="K65" s="69">
        <f>SUMIF('Cash Book'!H:H,'Budget Vs Actual Comparison '!J:J,'Cash Book'!E:E)</f>
        <v>0</v>
      </c>
      <c r="L65" s="102">
        <f>SUMIFS('Cash Book'!$F:$F,'Cash Book'!$H:$H,'Budget Vs Actual Comparison '!$J:$J)</f>
        <v>0</v>
      </c>
    </row>
    <row r="66" spans="1:12" ht="15" hidden="1" customHeight="1" x14ac:dyDescent="0.25">
      <c r="A66" s="72" t="s">
        <v>76</v>
      </c>
      <c r="B66" s="64">
        <f>SUMIF('budget request for Jan''25'!$A:$A,'Budget Vs Actual Comparison '!$A:$A,'budget request for Jan''25'!$N:$N)</f>
        <v>0</v>
      </c>
      <c r="C66" s="65">
        <f>SUMIF('budget request for Jan''25'!$A:$A,'Budget Vs Actual Comparison '!$A:$A,'budget request for Jan''25'!$M:$M)</f>
        <v>0</v>
      </c>
      <c r="D66" s="66">
        <f t="shared" si="10"/>
        <v>0</v>
      </c>
      <c r="E66" s="70">
        <f t="shared" si="11"/>
        <v>0</v>
      </c>
      <c r="F66" s="67">
        <f t="shared" si="2"/>
        <v>0</v>
      </c>
      <c r="G66" s="68">
        <f t="shared" si="12"/>
        <v>0</v>
      </c>
      <c r="H66" s="5"/>
      <c r="J66" s="33" t="s">
        <v>181</v>
      </c>
      <c r="K66" s="69">
        <f>SUMIF('Cash Book'!H:H,'Budget Vs Actual Comparison '!J:J,'Cash Book'!E:E)</f>
        <v>0</v>
      </c>
      <c r="L66" s="102">
        <f>SUMIFS('Cash Book'!$F:$F,'Cash Book'!$H:$H,'Budget Vs Actual Comparison '!$J:$J)</f>
        <v>0</v>
      </c>
    </row>
    <row r="67" spans="1:12" ht="15" customHeight="1" x14ac:dyDescent="0.25">
      <c r="A67" s="72" t="s">
        <v>163</v>
      </c>
      <c r="B67" s="64">
        <f>SUMIF('budget request for Jan''25'!$A:$A,'Budget Vs Actual Comparison '!$A:$A,'budget request for Jan''25'!$N:$N)</f>
        <v>0</v>
      </c>
      <c r="C67" s="65">
        <f>SUMIF('budget request for Jan''25'!$A:$A,'Budget Vs Actual Comparison '!$A:$A,'budget request for Jan''25'!$M:$M)</f>
        <v>0</v>
      </c>
      <c r="D67" s="66">
        <f t="shared" si="10"/>
        <v>0</v>
      </c>
      <c r="E67" s="70">
        <f t="shared" si="11"/>
        <v>2347400</v>
      </c>
      <c r="F67" s="67">
        <f t="shared" si="2"/>
        <v>0</v>
      </c>
      <c r="G67" s="68">
        <f t="shared" si="12"/>
        <v>2347400</v>
      </c>
      <c r="J67" s="33" t="s">
        <v>180</v>
      </c>
      <c r="K67" s="69">
        <f>SUMIF('Cash Book'!H:H,'Budget Vs Actual Comparison '!J:J,'Cash Book'!E:E)</f>
        <v>0</v>
      </c>
      <c r="L67" s="102">
        <f>SUMIFS('Cash Book'!$F:$F,'Cash Book'!$H:$H,'Budget Vs Actual Comparison '!$J:$J)</f>
        <v>2347400</v>
      </c>
    </row>
    <row r="68" spans="1:12" ht="15" customHeight="1" x14ac:dyDescent="0.25">
      <c r="A68" s="72" t="s">
        <v>52</v>
      </c>
      <c r="B68" s="64">
        <f>SUMIF('budget request for Jan''25'!$A:$A,'Budget Vs Actual Comparison '!$A:$A,'budget request for Jan''25'!$N:$N)</f>
        <v>0</v>
      </c>
      <c r="C68" s="65">
        <f>SUMIF('budget request for Jan''25'!$A:$A,'Budget Vs Actual Comparison '!$A:$A,'budget request for Jan''25'!$M:$M)</f>
        <v>0</v>
      </c>
      <c r="D68" s="66"/>
      <c r="E68" s="70">
        <f t="shared" si="11"/>
        <v>0</v>
      </c>
      <c r="F68" s="67">
        <f t="shared" si="2"/>
        <v>0</v>
      </c>
      <c r="G68" s="68">
        <f t="shared" si="12"/>
        <v>0</v>
      </c>
      <c r="J68" s="33" t="s">
        <v>179</v>
      </c>
      <c r="K68" s="69">
        <f>SUMIF('Cash Book'!H:H,'Budget Vs Actual Comparison '!J:J,'Cash Book'!E:E)</f>
        <v>0</v>
      </c>
      <c r="L68" s="102">
        <f>SUMIFS('Cash Book'!$F:$F,'Cash Book'!$H:$H,'Budget Vs Actual Comparison '!$J:$J)</f>
        <v>0</v>
      </c>
    </row>
    <row r="69" spans="1:12" s="164" customFormat="1" ht="15.75" customHeight="1" thickBot="1" x14ac:dyDescent="0.3">
      <c r="A69" s="103" t="s">
        <v>131</v>
      </c>
      <c r="B69" s="104">
        <f t="shared" ref="B69" si="14">SUM(B60:B68)</f>
        <v>3131</v>
      </c>
      <c r="C69" s="104">
        <f>SUM(C60:C68)</f>
        <v>55032728</v>
      </c>
      <c r="D69" s="104">
        <f>SUM(D60:D68)</f>
        <v>5155</v>
      </c>
      <c r="E69" s="104">
        <f>SUM(E60:E68)</f>
        <v>43894746</v>
      </c>
      <c r="F69" s="104">
        <f>SUM(F60:F68)</f>
        <v>2024</v>
      </c>
      <c r="G69" s="104">
        <f>SUM(G60:G68)</f>
        <v>-11137982</v>
      </c>
      <c r="J69" s="33"/>
      <c r="K69" s="106">
        <f>SUM(K61:K68)</f>
        <v>5155</v>
      </c>
      <c r="L69" s="106">
        <f>SUM(L61:L68)</f>
        <v>43894746</v>
      </c>
    </row>
    <row r="70" spans="1:12" ht="15.75" customHeight="1" thickTop="1" x14ac:dyDescent="0.25">
      <c r="A70" s="107" t="s">
        <v>129</v>
      </c>
      <c r="B70" s="108"/>
      <c r="C70" s="65"/>
      <c r="D70" s="109"/>
      <c r="E70" s="70">
        <f>L70</f>
        <v>0</v>
      </c>
      <c r="F70" s="59"/>
      <c r="G70" s="74">
        <f>E70-C70</f>
        <v>0</v>
      </c>
      <c r="K70" s="69">
        <f>SUMIF('Cash Book'!$E:$E,'Cash Book'!$H:$H,'Budget Vs Actual Comparison '!$J:$J)</f>
        <v>0</v>
      </c>
      <c r="L70" s="110"/>
    </row>
    <row r="71" spans="1:12" ht="15.75" customHeight="1" x14ac:dyDescent="0.25">
      <c r="A71" s="111" t="s">
        <v>73</v>
      </c>
      <c r="B71" s="64">
        <f>SUMIF($A:$A,'budget request for Jan''25'!$A:$A,'budget request for Jan''25'!$N:$N)</f>
        <v>0</v>
      </c>
      <c r="C71" s="65">
        <f>SUMIF('budget request for Jan''25'!$A:$A,'Budget Vs Actual Comparison '!$A:$A,'budget request for Jan''25'!$M:$M)</f>
        <v>0</v>
      </c>
      <c r="D71" s="66">
        <f t="shared" ref="D71:D72" si="15">K71</f>
        <v>0</v>
      </c>
      <c r="E71" s="70">
        <f t="shared" ref="E71:E72" si="16">L71</f>
        <v>0</v>
      </c>
      <c r="F71" s="112"/>
      <c r="G71" s="74">
        <f>E71-C71</f>
        <v>0</v>
      </c>
      <c r="K71" s="69">
        <f>SUMIF('Cash Book'!$E:$E,'Cash Book'!$H:$H,'Budget Vs Actual Comparison '!$J:$J)</f>
        <v>0</v>
      </c>
      <c r="L71" s="69">
        <f>SUMIFS('Cash Book'!$F:$F,'Cash Book'!$H:$H,'Budget Vs Actual Comparison '!$J:$J)</f>
        <v>0</v>
      </c>
    </row>
    <row r="72" spans="1:12" ht="15.75" customHeight="1" x14ac:dyDescent="0.25">
      <c r="A72" s="111" t="s">
        <v>72</v>
      </c>
      <c r="B72" s="64">
        <f>SUMIF($A:$A,'budget request for Jan''25'!$A:$A,'budget request for Jan''25'!$N:$N)</f>
        <v>0</v>
      </c>
      <c r="C72" s="65">
        <f>SUMIF('budget request for Jan''25'!$A:$A,'Budget Vs Actual Comparison '!$A:$A,'budget request for Jan''25'!$M:$M)</f>
        <v>0</v>
      </c>
      <c r="D72" s="66">
        <f t="shared" si="15"/>
        <v>0</v>
      </c>
      <c r="E72" s="70">
        <f t="shared" si="16"/>
        <v>0</v>
      </c>
      <c r="F72" s="112"/>
      <c r="G72" s="74">
        <f>E72-C72</f>
        <v>0</v>
      </c>
      <c r="K72" s="69">
        <f>SUMIF('Cash Book'!$E:$E,'Cash Book'!$H:$H,'Budget Vs Actual Comparison '!$J:$J)</f>
        <v>0</v>
      </c>
      <c r="L72" s="113"/>
    </row>
    <row r="73" spans="1:12" ht="15.75" customHeight="1" thickBot="1" x14ac:dyDescent="0.3">
      <c r="A73" s="114" t="s">
        <v>132</v>
      </c>
      <c r="B73" s="115">
        <f>SUM(B71:B72)</f>
        <v>0</v>
      </c>
      <c r="C73" s="116">
        <f>SUM(C71:C72)</f>
        <v>0</v>
      </c>
      <c r="D73" s="117">
        <f>SUM(D71:D72)</f>
        <v>0</v>
      </c>
      <c r="E73" s="116">
        <f>SUM(E71:E72)</f>
        <v>0</v>
      </c>
      <c r="F73" s="105">
        <f>SUM(F71:F72)</f>
        <v>0</v>
      </c>
      <c r="G73" s="118">
        <f>E73-C73</f>
        <v>0</v>
      </c>
      <c r="K73" s="119">
        <f>SUM(K70:K72)</f>
        <v>0</v>
      </c>
      <c r="L73" s="119">
        <f>SUM(L70:L72)</f>
        <v>0</v>
      </c>
    </row>
    <row r="74" spans="1:12" ht="15.75" customHeight="1" thickTop="1" thickBot="1" x14ac:dyDescent="0.3">
      <c r="A74" s="120"/>
      <c r="B74" s="121"/>
      <c r="C74" s="122">
        <f>SUMIF('budget request for Jan''25'!A:A,'Budget Vs Actual Comparison '!A:A,'budget request for Jan''25'!M:M)</f>
        <v>0</v>
      </c>
      <c r="D74" s="122"/>
      <c r="E74" s="123"/>
      <c r="F74" s="122"/>
      <c r="G74" s="124"/>
      <c r="H74" s="5"/>
      <c r="K74" s="113"/>
      <c r="L74" s="113"/>
    </row>
    <row r="75" spans="1:12" ht="15.75" customHeight="1" thickBot="1" x14ac:dyDescent="0.3">
      <c r="A75" s="125" t="s">
        <v>127</v>
      </c>
      <c r="B75" s="115">
        <f>B56+B69+B73</f>
        <v>3331</v>
      </c>
      <c r="C75" s="122">
        <f>C56+C69+C73</f>
        <v>80996228</v>
      </c>
      <c r="D75" s="122">
        <f t="shared" ref="D75:F75" si="17">D56+D69+D73</f>
        <v>5155</v>
      </c>
      <c r="E75" s="122">
        <f>E56+E69+E73</f>
        <v>52101746</v>
      </c>
      <c r="F75" s="123">
        <f t="shared" si="17"/>
        <v>2224</v>
      </c>
      <c r="G75" s="122">
        <f>G56+G69+G73</f>
        <v>-28894482</v>
      </c>
      <c r="K75" s="126">
        <f>K56+K69+K73</f>
        <v>5155</v>
      </c>
      <c r="L75" s="126">
        <f>L56+L69+L73</f>
        <v>52101746</v>
      </c>
    </row>
    <row r="76" spans="1:12" ht="15.75" customHeight="1" thickTop="1" thickBot="1" x14ac:dyDescent="0.3">
      <c r="A76" s="41"/>
      <c r="B76" s="127" t="s">
        <v>147</v>
      </c>
      <c r="C76" s="128"/>
      <c r="D76" s="128"/>
      <c r="E76" s="129"/>
      <c r="F76" s="128"/>
      <c r="G76" s="130">
        <f>G69/C69</f>
        <v>-0.20238833153973396</v>
      </c>
      <c r="L76" s="132"/>
    </row>
    <row r="77" spans="1:12" ht="15.75" customHeight="1" thickTop="1" x14ac:dyDescent="0.25">
      <c r="A77" s="41"/>
      <c r="B77" s="131"/>
      <c r="C77" s="133"/>
      <c r="D77" s="133"/>
      <c r="E77" s="134"/>
      <c r="F77" s="131"/>
      <c r="G77" s="131"/>
      <c r="L77" s="132"/>
    </row>
    <row r="78" spans="1:12" x14ac:dyDescent="0.25">
      <c r="A78" s="37" t="s">
        <v>153</v>
      </c>
      <c r="B78" s="38" t="s">
        <v>155</v>
      </c>
      <c r="D78" s="43"/>
      <c r="E78" s="135"/>
      <c r="F78" s="136"/>
      <c r="G78" s="37" t="s">
        <v>61</v>
      </c>
    </row>
    <row r="79" spans="1:12" x14ac:dyDescent="0.25">
      <c r="A79" s="162"/>
      <c r="B79" s="39"/>
      <c r="D79" s="43"/>
      <c r="E79" s="135"/>
      <c r="F79" s="135"/>
      <c r="G79" s="162"/>
    </row>
    <row r="80" spans="1:12" x14ac:dyDescent="0.25">
      <c r="A80" s="162"/>
      <c r="B80" s="39"/>
      <c r="D80" s="43"/>
      <c r="E80" s="135"/>
      <c r="F80" s="135"/>
      <c r="G80" s="165"/>
    </row>
    <row r="81" spans="1:12" x14ac:dyDescent="0.25">
      <c r="A81" s="37" t="s">
        <v>175</v>
      </c>
      <c r="B81" s="38" t="s">
        <v>231</v>
      </c>
      <c r="D81" s="43"/>
      <c r="E81" s="135"/>
      <c r="F81" s="136"/>
      <c r="G81" s="37" t="s">
        <v>151</v>
      </c>
      <c r="L81" s="49"/>
    </row>
    <row r="82" spans="1:12" x14ac:dyDescent="0.25">
      <c r="A82" s="37" t="s">
        <v>154</v>
      </c>
      <c r="B82" s="38" t="s">
        <v>232</v>
      </c>
      <c r="D82" s="43"/>
      <c r="E82" s="135"/>
      <c r="F82" s="135"/>
      <c r="G82" s="37" t="s">
        <v>152</v>
      </c>
    </row>
    <row r="83" spans="1:12" x14ac:dyDescent="0.25">
      <c r="C83" s="137"/>
    </row>
    <row r="85" spans="1:12" x14ac:dyDescent="0.25">
      <c r="C85" s="47"/>
      <c r="E85" s="47"/>
    </row>
    <row r="86" spans="1:12" x14ac:dyDescent="0.25">
      <c r="C86" s="44"/>
      <c r="D86" s="138"/>
      <c r="E86" s="44"/>
    </row>
    <row r="87" spans="1:12" x14ac:dyDescent="0.25">
      <c r="D87" s="138"/>
      <c r="E87" s="44"/>
    </row>
    <row r="88" spans="1:12" x14ac:dyDescent="0.25">
      <c r="D88" s="138"/>
      <c r="E88" s="44"/>
    </row>
    <row r="89" spans="1:12" x14ac:dyDescent="0.25">
      <c r="E89" s="47"/>
    </row>
    <row r="91" spans="1:12" x14ac:dyDescent="0.25">
      <c r="E91" s="139"/>
    </row>
  </sheetData>
  <printOptions horizontalCentered="1"/>
  <pageMargins left="0.12" right="0.1" top="0.12" bottom="0.1" header="0.12" footer="0.12"/>
  <pageSetup paperSize="9" scale="9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J168"/>
  <sheetViews>
    <sheetView topLeftCell="D58" zoomScale="115" zoomScaleNormal="115" workbookViewId="0">
      <selection activeCell="I68" sqref="I68"/>
    </sheetView>
  </sheetViews>
  <sheetFormatPr defaultColWidth="6.85546875" defaultRowHeight="23.25" customHeight="1" x14ac:dyDescent="0.25"/>
  <cols>
    <col min="1" max="1" width="15.5703125" style="20" customWidth="1"/>
    <col min="2" max="2" width="30.42578125" style="20" customWidth="1"/>
    <col min="3" max="3" width="24.7109375" style="20" customWidth="1"/>
    <col min="4" max="4" width="36.85546875" style="20" customWidth="1"/>
    <col min="5" max="5" width="13" style="20" customWidth="1"/>
    <col min="6" max="6" width="17" style="36" customWidth="1"/>
    <col min="7" max="7" width="13.42578125" style="31" customWidth="1"/>
    <col min="8" max="8" width="40" style="11" customWidth="1"/>
    <col min="9" max="9" width="29.28515625" style="20" customWidth="1"/>
    <col min="10" max="10" width="23.85546875" style="20" customWidth="1"/>
    <col min="11" max="16384" width="6.85546875" style="20"/>
  </cols>
  <sheetData>
    <row r="1" spans="1:10" ht="26.25" customHeight="1" x14ac:dyDescent="0.25">
      <c r="A1" s="29" t="s">
        <v>145</v>
      </c>
      <c r="B1" s="29" t="s">
        <v>135</v>
      </c>
      <c r="C1" s="29" t="s">
        <v>136</v>
      </c>
      <c r="D1" s="29" t="s">
        <v>137</v>
      </c>
      <c r="E1" s="29" t="s">
        <v>149</v>
      </c>
      <c r="F1" s="34" t="s">
        <v>138</v>
      </c>
      <c r="G1" s="29" t="s">
        <v>139</v>
      </c>
      <c r="H1" s="12" t="s">
        <v>141</v>
      </c>
      <c r="I1" s="190" t="s">
        <v>230</v>
      </c>
    </row>
    <row r="2" spans="1:10" ht="24" customHeight="1" x14ac:dyDescent="0.25">
      <c r="A2" s="220">
        <v>45601</v>
      </c>
      <c r="B2" s="210" t="s">
        <v>294</v>
      </c>
      <c r="C2" s="209" t="s">
        <v>283</v>
      </c>
      <c r="D2" s="210" t="s">
        <v>241</v>
      </c>
      <c r="E2" s="206">
        <v>0</v>
      </c>
      <c r="F2" s="212">
        <v>350000</v>
      </c>
      <c r="G2" s="221" t="s">
        <v>57</v>
      </c>
      <c r="H2" s="222" t="s">
        <v>140</v>
      </c>
      <c r="I2" s="210"/>
      <c r="J2" s="236"/>
    </row>
    <row r="3" spans="1:10" ht="24" customHeight="1" x14ac:dyDescent="0.25">
      <c r="A3" s="220">
        <v>45601</v>
      </c>
      <c r="B3" s="210" t="s">
        <v>295</v>
      </c>
      <c r="C3" s="209" t="s">
        <v>283</v>
      </c>
      <c r="D3" s="210" t="s">
        <v>242</v>
      </c>
      <c r="E3" s="206">
        <v>0</v>
      </c>
      <c r="F3" s="212">
        <v>300000</v>
      </c>
      <c r="G3" s="221" t="s">
        <v>57</v>
      </c>
      <c r="H3" s="222" t="s">
        <v>140</v>
      </c>
      <c r="I3" s="210"/>
      <c r="J3" s="236"/>
    </row>
    <row r="4" spans="1:10" ht="24" customHeight="1" x14ac:dyDescent="0.25">
      <c r="A4" s="220">
        <v>45601</v>
      </c>
      <c r="B4" s="210" t="s">
        <v>296</v>
      </c>
      <c r="C4" s="209" t="s">
        <v>283</v>
      </c>
      <c r="D4" s="210" t="s">
        <v>243</v>
      </c>
      <c r="E4" s="206">
        <v>0</v>
      </c>
      <c r="F4" s="212">
        <v>1246000</v>
      </c>
      <c r="G4" s="221" t="s">
        <v>56</v>
      </c>
      <c r="H4" s="222" t="s">
        <v>369</v>
      </c>
      <c r="I4" s="210"/>
      <c r="J4" s="236"/>
    </row>
    <row r="5" spans="1:10" ht="24" customHeight="1" x14ac:dyDescent="0.25">
      <c r="A5" s="220">
        <v>45601</v>
      </c>
      <c r="B5" s="210" t="s">
        <v>297</v>
      </c>
      <c r="C5" s="209" t="s">
        <v>283</v>
      </c>
      <c r="D5" s="210" t="s">
        <v>244</v>
      </c>
      <c r="E5" s="206">
        <v>0</v>
      </c>
      <c r="F5" s="212">
        <v>1046000</v>
      </c>
      <c r="G5" s="221" t="s">
        <v>56</v>
      </c>
      <c r="H5" s="222" t="s">
        <v>369</v>
      </c>
      <c r="I5" s="210"/>
      <c r="J5" s="236"/>
    </row>
    <row r="6" spans="1:10" ht="24" customHeight="1" x14ac:dyDescent="0.25">
      <c r="A6" s="220">
        <v>45601</v>
      </c>
      <c r="B6" s="208" t="s">
        <v>298</v>
      </c>
      <c r="C6" s="209" t="s">
        <v>283</v>
      </c>
      <c r="D6" s="208" t="s">
        <v>245</v>
      </c>
      <c r="E6" s="206">
        <v>0</v>
      </c>
      <c r="F6" s="212">
        <v>600000</v>
      </c>
      <c r="G6" s="221" t="s">
        <v>56</v>
      </c>
      <c r="H6" s="222" t="s">
        <v>369</v>
      </c>
      <c r="I6" s="210"/>
      <c r="J6" s="236"/>
    </row>
    <row r="7" spans="1:10" s="245" customFormat="1" ht="24" customHeight="1" x14ac:dyDescent="0.25">
      <c r="A7" s="238">
        <v>45602</v>
      </c>
      <c r="B7" s="239" t="s">
        <v>299</v>
      </c>
      <c r="C7" s="240" t="s">
        <v>283</v>
      </c>
      <c r="D7" s="239" t="s">
        <v>246</v>
      </c>
      <c r="E7" s="241">
        <v>0</v>
      </c>
      <c r="F7" s="242">
        <v>17781228</v>
      </c>
      <c r="G7" s="221" t="s">
        <v>56</v>
      </c>
      <c r="H7" s="222" t="s">
        <v>369</v>
      </c>
      <c r="I7" s="243"/>
      <c r="J7" s="244"/>
    </row>
    <row r="8" spans="1:10" s="245" customFormat="1" ht="24" customHeight="1" x14ac:dyDescent="0.25">
      <c r="A8" s="238">
        <v>45604</v>
      </c>
      <c r="B8" s="239" t="s">
        <v>300</v>
      </c>
      <c r="C8" s="240" t="s">
        <v>283</v>
      </c>
      <c r="D8" s="239" t="s">
        <v>247</v>
      </c>
      <c r="E8" s="241">
        <v>0</v>
      </c>
      <c r="F8" s="242">
        <v>2764000</v>
      </c>
      <c r="G8" s="221" t="s">
        <v>56</v>
      </c>
      <c r="H8" s="222" t="s">
        <v>369</v>
      </c>
      <c r="I8" s="246"/>
      <c r="J8" s="244"/>
    </row>
    <row r="9" spans="1:10" ht="24" customHeight="1" x14ac:dyDescent="0.25">
      <c r="A9" s="220">
        <v>45607</v>
      </c>
      <c r="B9" s="208" t="s">
        <v>301</v>
      </c>
      <c r="C9" s="209" t="s">
        <v>283</v>
      </c>
      <c r="D9" s="208" t="s">
        <v>350</v>
      </c>
      <c r="E9" s="206">
        <v>0</v>
      </c>
      <c r="F9" s="212">
        <v>15000</v>
      </c>
      <c r="G9" s="221" t="s">
        <v>56</v>
      </c>
      <c r="H9" s="237" t="s">
        <v>369</v>
      </c>
      <c r="I9" s="210"/>
      <c r="J9" s="236"/>
    </row>
    <row r="10" spans="1:10" ht="24" customHeight="1" x14ac:dyDescent="0.25">
      <c r="A10" s="220">
        <v>45607</v>
      </c>
      <c r="B10" s="208" t="s">
        <v>302</v>
      </c>
      <c r="C10" s="209" t="s">
        <v>283</v>
      </c>
      <c r="D10" s="208" t="s">
        <v>351</v>
      </c>
      <c r="E10" s="206">
        <v>0</v>
      </c>
      <c r="F10" s="212">
        <v>15000</v>
      </c>
      <c r="G10" s="221" t="s">
        <v>56</v>
      </c>
      <c r="H10" s="237" t="s">
        <v>369</v>
      </c>
      <c r="I10" s="210"/>
      <c r="J10" s="236"/>
    </row>
    <row r="11" spans="1:10" ht="24" customHeight="1" x14ac:dyDescent="0.25">
      <c r="A11" s="220">
        <v>45607</v>
      </c>
      <c r="B11" s="208" t="s">
        <v>303</v>
      </c>
      <c r="C11" s="209" t="s">
        <v>283</v>
      </c>
      <c r="D11" s="208" t="s">
        <v>352</v>
      </c>
      <c r="E11" s="206">
        <v>0</v>
      </c>
      <c r="F11" s="212">
        <v>136500</v>
      </c>
      <c r="G11" s="221" t="s">
        <v>57</v>
      </c>
      <c r="H11" s="222" t="s">
        <v>198</v>
      </c>
      <c r="I11" s="210"/>
      <c r="J11" s="236"/>
    </row>
    <row r="12" spans="1:10" ht="21.75" customHeight="1" x14ac:dyDescent="0.25">
      <c r="A12" s="220">
        <v>45607</v>
      </c>
      <c r="B12" s="208" t="s">
        <v>304</v>
      </c>
      <c r="C12" s="209" t="s">
        <v>283</v>
      </c>
      <c r="D12" s="208" t="s">
        <v>353</v>
      </c>
      <c r="E12" s="206">
        <v>0</v>
      </c>
      <c r="F12" s="212">
        <v>38600</v>
      </c>
      <c r="G12" s="221" t="s">
        <v>57</v>
      </c>
      <c r="H12" s="17" t="s">
        <v>219</v>
      </c>
      <c r="I12" s="210"/>
      <c r="J12" s="236"/>
    </row>
    <row r="13" spans="1:10" ht="23.25" customHeight="1" x14ac:dyDescent="0.25">
      <c r="A13" s="220">
        <v>45607</v>
      </c>
      <c r="B13" s="208" t="s">
        <v>305</v>
      </c>
      <c r="C13" s="209" t="s">
        <v>283</v>
      </c>
      <c r="D13" s="208" t="s">
        <v>354</v>
      </c>
      <c r="E13" s="206">
        <v>0</v>
      </c>
      <c r="F13" s="212">
        <v>10000</v>
      </c>
      <c r="G13" s="221" t="s">
        <v>57</v>
      </c>
      <c r="H13" s="17" t="s">
        <v>219</v>
      </c>
      <c r="I13" s="210"/>
      <c r="J13" s="236"/>
    </row>
    <row r="14" spans="1:10" ht="23.25" customHeight="1" x14ac:dyDescent="0.25">
      <c r="A14" s="220">
        <v>45607</v>
      </c>
      <c r="B14" s="208" t="s">
        <v>306</v>
      </c>
      <c r="C14" s="209" t="s">
        <v>291</v>
      </c>
      <c r="D14" s="208" t="s">
        <v>248</v>
      </c>
      <c r="E14" s="206">
        <v>0</v>
      </c>
      <c r="F14" s="212">
        <v>630000</v>
      </c>
      <c r="G14" s="221" t="s">
        <v>57</v>
      </c>
      <c r="H14" s="222" t="s">
        <v>222</v>
      </c>
      <c r="I14" s="210"/>
      <c r="J14" s="236"/>
    </row>
    <row r="15" spans="1:10" ht="23.25" customHeight="1" x14ac:dyDescent="0.25">
      <c r="A15" s="220">
        <v>45607</v>
      </c>
      <c r="B15" s="208" t="s">
        <v>307</v>
      </c>
      <c r="C15" s="209" t="s">
        <v>291</v>
      </c>
      <c r="D15" s="208" t="s">
        <v>249</v>
      </c>
      <c r="E15" s="206">
        <v>0</v>
      </c>
      <c r="F15" s="212">
        <v>50000</v>
      </c>
      <c r="G15" s="221" t="s">
        <v>57</v>
      </c>
      <c r="H15" s="222" t="s">
        <v>207</v>
      </c>
      <c r="I15" s="210"/>
      <c r="J15" s="236"/>
    </row>
    <row r="16" spans="1:10" ht="23.25" customHeight="1" x14ac:dyDescent="0.25">
      <c r="A16" s="220">
        <v>45607</v>
      </c>
      <c r="B16" s="208" t="s">
        <v>308</v>
      </c>
      <c r="C16" s="209" t="s">
        <v>283</v>
      </c>
      <c r="D16" s="208" t="s">
        <v>250</v>
      </c>
      <c r="E16" s="206">
        <v>0</v>
      </c>
      <c r="F16" s="212">
        <v>608000</v>
      </c>
      <c r="G16" s="221" t="s">
        <v>56</v>
      </c>
      <c r="H16" s="222" t="s">
        <v>369</v>
      </c>
      <c r="I16" s="210"/>
      <c r="J16" s="236"/>
    </row>
    <row r="17" spans="1:10" ht="23.25" customHeight="1" x14ac:dyDescent="0.25">
      <c r="A17" s="220">
        <v>45607</v>
      </c>
      <c r="B17" s="208" t="s">
        <v>309</v>
      </c>
      <c r="C17" s="209" t="s">
        <v>283</v>
      </c>
      <c r="D17" s="208" t="s">
        <v>251</v>
      </c>
      <c r="E17" s="206">
        <v>0</v>
      </c>
      <c r="F17" s="212">
        <v>684000</v>
      </c>
      <c r="G17" s="221" t="s">
        <v>56</v>
      </c>
      <c r="H17" s="222" t="s">
        <v>369</v>
      </c>
      <c r="I17" s="210"/>
      <c r="J17" s="236"/>
    </row>
    <row r="18" spans="1:10" ht="23.25" customHeight="1" x14ac:dyDescent="0.25">
      <c r="A18" s="220">
        <v>45607</v>
      </c>
      <c r="B18" s="208" t="s">
        <v>310</v>
      </c>
      <c r="C18" s="209" t="s">
        <v>283</v>
      </c>
      <c r="D18" s="208" t="s">
        <v>252</v>
      </c>
      <c r="E18" s="206">
        <v>0</v>
      </c>
      <c r="F18" s="212">
        <v>1006000</v>
      </c>
      <c r="G18" s="221" t="s">
        <v>56</v>
      </c>
      <c r="H18" s="222" t="s">
        <v>369</v>
      </c>
      <c r="I18" s="210"/>
      <c r="J18" s="236"/>
    </row>
    <row r="19" spans="1:10" ht="23.25" customHeight="1" x14ac:dyDescent="0.25">
      <c r="A19" s="220">
        <v>45607</v>
      </c>
      <c r="B19" s="208" t="s">
        <v>311</v>
      </c>
      <c r="C19" s="215" t="s">
        <v>283</v>
      </c>
      <c r="D19" s="208" t="s">
        <v>253</v>
      </c>
      <c r="E19" s="206">
        <v>0</v>
      </c>
      <c r="F19" s="212">
        <v>250000</v>
      </c>
      <c r="G19" s="221" t="s">
        <v>57</v>
      </c>
      <c r="H19" s="222" t="s">
        <v>140</v>
      </c>
      <c r="I19" s="210"/>
      <c r="J19" s="236"/>
    </row>
    <row r="20" spans="1:10" ht="23.25" customHeight="1" x14ac:dyDescent="0.25">
      <c r="A20" s="220">
        <v>45607</v>
      </c>
      <c r="B20" s="208" t="s">
        <v>312</v>
      </c>
      <c r="C20" s="209" t="s">
        <v>283</v>
      </c>
      <c r="D20" s="208" t="s">
        <v>254</v>
      </c>
      <c r="E20" s="206">
        <v>0</v>
      </c>
      <c r="F20" s="212">
        <v>92000</v>
      </c>
      <c r="G20" s="221" t="s">
        <v>57</v>
      </c>
      <c r="H20" s="222" t="s">
        <v>140</v>
      </c>
      <c r="I20" s="210"/>
      <c r="J20" s="236"/>
    </row>
    <row r="21" spans="1:10" ht="23.25" customHeight="1" x14ac:dyDescent="0.25">
      <c r="A21" s="220">
        <v>45607</v>
      </c>
      <c r="B21" s="208" t="s">
        <v>313</v>
      </c>
      <c r="C21" s="209" t="s">
        <v>283</v>
      </c>
      <c r="D21" s="208" t="s">
        <v>255</v>
      </c>
      <c r="E21" s="206">
        <v>0</v>
      </c>
      <c r="F21" s="212">
        <v>100000</v>
      </c>
      <c r="G21" s="221" t="s">
        <v>57</v>
      </c>
      <c r="H21" s="222" t="s">
        <v>188</v>
      </c>
      <c r="I21" s="210"/>
      <c r="J21" s="236"/>
    </row>
    <row r="22" spans="1:10" ht="23.25" customHeight="1" x14ac:dyDescent="0.25">
      <c r="A22" s="220">
        <v>45607</v>
      </c>
      <c r="B22" s="208" t="s">
        <v>314</v>
      </c>
      <c r="C22" s="209" t="s">
        <v>284</v>
      </c>
      <c r="D22" s="208" t="s">
        <v>256</v>
      </c>
      <c r="E22" s="206">
        <v>0</v>
      </c>
      <c r="F22" s="212">
        <v>8000</v>
      </c>
      <c r="G22" s="221" t="s">
        <v>57</v>
      </c>
      <c r="H22" s="222" t="s">
        <v>202</v>
      </c>
      <c r="I22" s="210"/>
      <c r="J22" s="236"/>
    </row>
    <row r="23" spans="1:10" ht="23.25" customHeight="1" x14ac:dyDescent="0.25">
      <c r="A23" s="220">
        <v>45607</v>
      </c>
      <c r="B23" s="208" t="s">
        <v>315</v>
      </c>
      <c r="C23" s="209" t="s">
        <v>283</v>
      </c>
      <c r="D23" s="208" t="s">
        <v>257</v>
      </c>
      <c r="E23" s="206">
        <v>0</v>
      </c>
      <c r="F23" s="212">
        <v>309200</v>
      </c>
      <c r="G23" s="221" t="s">
        <v>57</v>
      </c>
      <c r="H23" s="222" t="s">
        <v>140</v>
      </c>
      <c r="I23" s="210"/>
      <c r="J23" s="236"/>
    </row>
    <row r="24" spans="1:10" ht="23.25" customHeight="1" x14ac:dyDescent="0.25">
      <c r="A24" s="220">
        <v>45607</v>
      </c>
      <c r="B24" s="214" t="s">
        <v>316</v>
      </c>
      <c r="C24" s="215" t="s">
        <v>290</v>
      </c>
      <c r="D24" s="214" t="s">
        <v>258</v>
      </c>
      <c r="E24" s="206">
        <v>0</v>
      </c>
      <c r="F24" s="212">
        <v>22000</v>
      </c>
      <c r="G24" s="221" t="s">
        <v>57</v>
      </c>
      <c r="H24" s="222" t="s">
        <v>202</v>
      </c>
      <c r="I24" s="210"/>
      <c r="J24" s="236"/>
    </row>
    <row r="25" spans="1:10" ht="23.25" customHeight="1" x14ac:dyDescent="0.25">
      <c r="A25" s="220">
        <v>45607</v>
      </c>
      <c r="B25" s="208" t="s">
        <v>317</v>
      </c>
      <c r="C25" s="215" t="s">
        <v>283</v>
      </c>
      <c r="D25" s="208" t="s">
        <v>259</v>
      </c>
      <c r="E25" s="206">
        <v>0</v>
      </c>
      <c r="F25" s="212">
        <v>220000</v>
      </c>
      <c r="G25" s="221" t="s">
        <v>57</v>
      </c>
      <c r="H25" s="222" t="s">
        <v>188</v>
      </c>
      <c r="I25" s="210"/>
      <c r="J25" s="236"/>
    </row>
    <row r="26" spans="1:10" ht="23.25" customHeight="1" x14ac:dyDescent="0.25">
      <c r="A26" s="220">
        <v>45607</v>
      </c>
      <c r="B26" s="208" t="s">
        <v>318</v>
      </c>
      <c r="C26" s="215" t="s">
        <v>283</v>
      </c>
      <c r="D26" s="208" t="s">
        <v>260</v>
      </c>
      <c r="E26" s="206">
        <v>0</v>
      </c>
      <c r="F26" s="212">
        <v>240000</v>
      </c>
      <c r="G26" s="221" t="s">
        <v>57</v>
      </c>
      <c r="H26" s="222" t="s">
        <v>188</v>
      </c>
      <c r="I26" s="210"/>
      <c r="J26" s="236"/>
    </row>
    <row r="27" spans="1:10" ht="23.25" customHeight="1" x14ac:dyDescent="0.25">
      <c r="A27" s="220">
        <v>45607</v>
      </c>
      <c r="B27" s="208" t="s">
        <v>319</v>
      </c>
      <c r="C27" s="209" t="s">
        <v>283</v>
      </c>
      <c r="D27" s="208" t="s">
        <v>261</v>
      </c>
      <c r="E27" s="206">
        <v>0</v>
      </c>
      <c r="F27" s="212">
        <v>460000</v>
      </c>
      <c r="G27" s="221" t="s">
        <v>57</v>
      </c>
      <c r="H27" s="222" t="s">
        <v>143</v>
      </c>
      <c r="I27" s="210"/>
      <c r="J27" s="236"/>
    </row>
    <row r="28" spans="1:10" ht="23.25" customHeight="1" x14ac:dyDescent="0.25">
      <c r="A28" s="220">
        <v>45607</v>
      </c>
      <c r="B28" s="208" t="s">
        <v>320</v>
      </c>
      <c r="C28" s="209" t="s">
        <v>283</v>
      </c>
      <c r="D28" s="208" t="s">
        <v>262</v>
      </c>
      <c r="E28" s="206">
        <v>0</v>
      </c>
      <c r="F28" s="212">
        <v>840000</v>
      </c>
      <c r="G28" s="221" t="s">
        <v>57</v>
      </c>
      <c r="H28" s="222" t="s">
        <v>143</v>
      </c>
      <c r="I28" s="210"/>
      <c r="J28" s="236"/>
    </row>
    <row r="29" spans="1:10" ht="23.25" customHeight="1" x14ac:dyDescent="0.25">
      <c r="A29" s="220">
        <v>45609</v>
      </c>
      <c r="B29" s="208" t="s">
        <v>321</v>
      </c>
      <c r="C29" s="215" t="s">
        <v>285</v>
      </c>
      <c r="D29" s="208" t="s">
        <v>263</v>
      </c>
      <c r="E29" s="206">
        <v>0</v>
      </c>
      <c r="F29" s="212">
        <v>200000</v>
      </c>
      <c r="G29" s="221" t="s">
        <v>57</v>
      </c>
      <c r="H29" s="222" t="s">
        <v>188</v>
      </c>
      <c r="I29" s="210"/>
      <c r="J29" s="236"/>
    </row>
    <row r="30" spans="1:10" ht="23.25" customHeight="1" x14ac:dyDescent="0.25">
      <c r="A30" s="220">
        <v>45609</v>
      </c>
      <c r="B30" s="208" t="s">
        <v>322</v>
      </c>
      <c r="C30" s="209" t="s">
        <v>284</v>
      </c>
      <c r="D30" s="208" t="s">
        <v>264</v>
      </c>
      <c r="E30" s="206">
        <v>0</v>
      </c>
      <c r="F30" s="212">
        <v>300000</v>
      </c>
      <c r="G30" s="221" t="s">
        <v>57</v>
      </c>
      <c r="H30" s="222" t="s">
        <v>140</v>
      </c>
      <c r="I30" s="210"/>
      <c r="J30" s="236"/>
    </row>
    <row r="31" spans="1:10" ht="23.25" customHeight="1" x14ac:dyDescent="0.25">
      <c r="A31" s="220">
        <v>45609</v>
      </c>
      <c r="B31" s="208" t="s">
        <v>323</v>
      </c>
      <c r="C31" s="209" t="s">
        <v>284</v>
      </c>
      <c r="D31" s="208" t="s">
        <v>265</v>
      </c>
      <c r="E31" s="206">
        <v>0</v>
      </c>
      <c r="F31" s="212">
        <v>300000</v>
      </c>
      <c r="G31" s="221" t="s">
        <v>57</v>
      </c>
      <c r="H31" s="222" t="s">
        <v>140</v>
      </c>
      <c r="I31" s="210"/>
      <c r="J31" s="236"/>
    </row>
    <row r="32" spans="1:10" ht="23.25" customHeight="1" x14ac:dyDescent="0.25">
      <c r="A32" s="220">
        <v>45609</v>
      </c>
      <c r="B32" s="208" t="s">
        <v>324</v>
      </c>
      <c r="C32" s="209" t="s">
        <v>284</v>
      </c>
      <c r="D32" s="208" t="s">
        <v>266</v>
      </c>
      <c r="E32" s="206">
        <v>0</v>
      </c>
      <c r="F32" s="212">
        <v>240000</v>
      </c>
      <c r="G32" s="221" t="s">
        <v>57</v>
      </c>
      <c r="H32" s="222" t="s">
        <v>188</v>
      </c>
      <c r="I32" s="210"/>
      <c r="J32" s="236"/>
    </row>
    <row r="33" spans="1:10" ht="23.25" customHeight="1" x14ac:dyDescent="0.25">
      <c r="A33" s="220">
        <v>45609</v>
      </c>
      <c r="B33" s="208" t="s">
        <v>325</v>
      </c>
      <c r="C33" s="209" t="s">
        <v>284</v>
      </c>
      <c r="D33" s="208" t="s">
        <v>267</v>
      </c>
      <c r="E33" s="206">
        <v>0</v>
      </c>
      <c r="F33" s="212">
        <v>200000</v>
      </c>
      <c r="G33" s="221" t="s">
        <v>57</v>
      </c>
      <c r="H33" s="222" t="s">
        <v>188</v>
      </c>
      <c r="I33" s="210"/>
      <c r="J33" s="236"/>
    </row>
    <row r="34" spans="1:10" ht="23.25" customHeight="1" x14ac:dyDescent="0.25">
      <c r="A34" s="220">
        <v>45609</v>
      </c>
      <c r="B34" s="208" t="s">
        <v>326</v>
      </c>
      <c r="C34" s="209" t="s">
        <v>291</v>
      </c>
      <c r="D34" s="208" t="s">
        <v>268</v>
      </c>
      <c r="E34" s="206">
        <v>0</v>
      </c>
      <c r="F34" s="212">
        <v>250000</v>
      </c>
      <c r="G34" s="221" t="s">
        <v>57</v>
      </c>
      <c r="H34" s="211" t="s">
        <v>192</v>
      </c>
      <c r="I34" s="210"/>
      <c r="J34" s="236"/>
    </row>
    <row r="35" spans="1:10" ht="23.25" customHeight="1" x14ac:dyDescent="0.25">
      <c r="A35" s="220">
        <v>45609</v>
      </c>
      <c r="B35" s="208" t="s">
        <v>327</v>
      </c>
      <c r="C35" s="209" t="s">
        <v>283</v>
      </c>
      <c r="D35" s="208" t="s">
        <v>269</v>
      </c>
      <c r="E35" s="206">
        <v>0</v>
      </c>
      <c r="F35" s="212">
        <v>172000</v>
      </c>
      <c r="G35" s="221" t="s">
        <v>56</v>
      </c>
      <c r="H35" s="222" t="s">
        <v>369</v>
      </c>
      <c r="I35" s="210"/>
      <c r="J35" s="236"/>
    </row>
    <row r="36" spans="1:10" ht="23.25" customHeight="1" x14ac:dyDescent="0.25">
      <c r="A36" s="220">
        <v>45609</v>
      </c>
      <c r="B36" s="208" t="s">
        <v>328</v>
      </c>
      <c r="C36" s="209" t="s">
        <v>283</v>
      </c>
      <c r="D36" s="208" t="s">
        <v>270</v>
      </c>
      <c r="E36" s="206">
        <v>0</v>
      </c>
      <c r="F36" s="212">
        <v>520000</v>
      </c>
      <c r="G36" s="221" t="s">
        <v>56</v>
      </c>
      <c r="H36" s="222" t="s">
        <v>369</v>
      </c>
      <c r="I36" s="210"/>
      <c r="J36" s="236"/>
    </row>
    <row r="37" spans="1:10" ht="23.25" customHeight="1" x14ac:dyDescent="0.25">
      <c r="A37" s="220">
        <v>45609</v>
      </c>
      <c r="B37" s="208" t="s">
        <v>329</v>
      </c>
      <c r="C37" s="209" t="s">
        <v>285</v>
      </c>
      <c r="D37" s="208" t="s">
        <v>271</v>
      </c>
      <c r="E37" s="206">
        <v>0</v>
      </c>
      <c r="F37" s="212">
        <v>300000</v>
      </c>
      <c r="G37" s="221" t="s">
        <v>56</v>
      </c>
      <c r="H37" s="222" t="s">
        <v>369</v>
      </c>
      <c r="I37" s="210"/>
      <c r="J37" s="236"/>
    </row>
    <row r="38" spans="1:10" ht="23.25" customHeight="1" x14ac:dyDescent="0.25">
      <c r="A38" s="220">
        <v>45609</v>
      </c>
      <c r="B38" s="208" t="s">
        <v>286</v>
      </c>
      <c r="C38" s="209" t="s">
        <v>285</v>
      </c>
      <c r="D38" s="208" t="s">
        <v>355</v>
      </c>
      <c r="E38" s="206">
        <v>0</v>
      </c>
      <c r="F38" s="212">
        <v>291000</v>
      </c>
      <c r="G38" s="221" t="s">
        <v>57</v>
      </c>
      <c r="H38" s="222" t="s">
        <v>188</v>
      </c>
      <c r="I38" s="210"/>
      <c r="J38" s="236"/>
    </row>
    <row r="39" spans="1:10" ht="23.25" customHeight="1" x14ac:dyDescent="0.25">
      <c r="A39" s="220">
        <v>45609</v>
      </c>
      <c r="B39" s="208" t="s">
        <v>330</v>
      </c>
      <c r="C39" s="209" t="s">
        <v>284</v>
      </c>
      <c r="D39" s="208" t="s">
        <v>272</v>
      </c>
      <c r="E39" s="206">
        <v>0</v>
      </c>
      <c r="F39" s="212">
        <v>60000</v>
      </c>
      <c r="G39" s="221" t="s">
        <v>57</v>
      </c>
      <c r="H39" s="222" t="s">
        <v>188</v>
      </c>
      <c r="I39" s="210"/>
      <c r="J39" s="236"/>
    </row>
    <row r="40" spans="1:10" ht="23.25" customHeight="1" x14ac:dyDescent="0.25">
      <c r="A40" s="220">
        <v>45609</v>
      </c>
      <c r="B40" s="208" t="s">
        <v>287</v>
      </c>
      <c r="C40" s="209" t="s">
        <v>285</v>
      </c>
      <c r="D40" s="208" t="s">
        <v>356</v>
      </c>
      <c r="E40" s="206">
        <v>0</v>
      </c>
      <c r="F40" s="212">
        <v>181700</v>
      </c>
      <c r="G40" s="221" t="s">
        <v>57</v>
      </c>
      <c r="H40" s="222" t="s">
        <v>140</v>
      </c>
      <c r="I40" s="210"/>
      <c r="J40" s="236"/>
    </row>
    <row r="41" spans="1:10" ht="23.25" customHeight="1" x14ac:dyDescent="0.25">
      <c r="A41" s="220">
        <v>45609</v>
      </c>
      <c r="B41" s="208" t="s">
        <v>331</v>
      </c>
      <c r="C41" s="209" t="s">
        <v>284</v>
      </c>
      <c r="D41" s="208" t="s">
        <v>273</v>
      </c>
      <c r="E41" s="206">
        <v>0</v>
      </c>
      <c r="F41" s="212">
        <v>131500</v>
      </c>
      <c r="G41" s="221" t="s">
        <v>57</v>
      </c>
      <c r="H41" s="222" t="s">
        <v>186</v>
      </c>
      <c r="I41" s="210"/>
      <c r="J41" s="236"/>
    </row>
    <row r="42" spans="1:10" ht="23.25" customHeight="1" x14ac:dyDescent="0.25">
      <c r="A42" s="220">
        <v>45609</v>
      </c>
      <c r="B42" s="208" t="s">
        <v>332</v>
      </c>
      <c r="C42" s="209" t="s">
        <v>283</v>
      </c>
      <c r="D42" s="208" t="s">
        <v>274</v>
      </c>
      <c r="E42" s="206">
        <v>0</v>
      </c>
      <c r="F42" s="212">
        <v>250000</v>
      </c>
      <c r="G42" s="221" t="s">
        <v>57</v>
      </c>
      <c r="H42" s="222" t="s">
        <v>140</v>
      </c>
      <c r="I42" s="210"/>
      <c r="J42" s="236"/>
    </row>
    <row r="43" spans="1:10" ht="23.25" customHeight="1" x14ac:dyDescent="0.25">
      <c r="A43" s="220">
        <v>45614</v>
      </c>
      <c r="B43" s="208" t="s">
        <v>333</v>
      </c>
      <c r="C43" s="209" t="s">
        <v>283</v>
      </c>
      <c r="D43" s="208" t="s">
        <v>275</v>
      </c>
      <c r="E43" s="206">
        <v>0</v>
      </c>
      <c r="F43" s="212">
        <v>10000</v>
      </c>
      <c r="G43" s="221" t="s">
        <v>56</v>
      </c>
      <c r="H43" s="222" t="s">
        <v>369</v>
      </c>
      <c r="I43" s="210"/>
      <c r="J43" s="236"/>
    </row>
    <row r="44" spans="1:10" ht="23.25" customHeight="1" x14ac:dyDescent="0.25">
      <c r="A44" s="220">
        <v>45614</v>
      </c>
      <c r="B44" s="208" t="s">
        <v>334</v>
      </c>
      <c r="C44" s="209" t="s">
        <v>283</v>
      </c>
      <c r="D44" s="208" t="s">
        <v>276</v>
      </c>
      <c r="E44" s="206">
        <v>0</v>
      </c>
      <c r="F44" s="212">
        <v>85300</v>
      </c>
      <c r="G44" s="221" t="s">
        <v>56</v>
      </c>
      <c r="H44" s="222" t="s">
        <v>369</v>
      </c>
      <c r="I44" s="210"/>
      <c r="J44" s="236"/>
    </row>
    <row r="45" spans="1:10" ht="23.25" customHeight="1" x14ac:dyDescent="0.25">
      <c r="A45" s="220">
        <v>45614</v>
      </c>
      <c r="B45" s="208" t="s">
        <v>335</v>
      </c>
      <c r="C45" s="209" t="s">
        <v>292</v>
      </c>
      <c r="D45" s="208" t="s">
        <v>357</v>
      </c>
      <c r="E45" s="206">
        <v>0</v>
      </c>
      <c r="F45" s="212">
        <v>141068</v>
      </c>
      <c r="G45" s="221" t="s">
        <v>56</v>
      </c>
      <c r="H45" s="222" t="s">
        <v>369</v>
      </c>
      <c r="I45" s="210"/>
      <c r="J45" s="236"/>
    </row>
    <row r="46" spans="1:10" ht="23.25" customHeight="1" x14ac:dyDescent="0.25">
      <c r="A46" s="220">
        <v>45614</v>
      </c>
      <c r="B46" s="208" t="s">
        <v>336</v>
      </c>
      <c r="C46" s="209" t="s">
        <v>292</v>
      </c>
      <c r="D46" s="208" t="s">
        <v>358</v>
      </c>
      <c r="E46" s="206">
        <v>0</v>
      </c>
      <c r="F46" s="212">
        <v>200000</v>
      </c>
      <c r="G46" s="221" t="s">
        <v>56</v>
      </c>
      <c r="H46" s="237" t="s">
        <v>369</v>
      </c>
      <c r="I46" s="210"/>
      <c r="J46" s="236"/>
    </row>
    <row r="47" spans="1:10" s="224" customFormat="1" ht="23.25" customHeight="1" x14ac:dyDescent="0.25">
      <c r="A47" s="220">
        <v>45614</v>
      </c>
      <c r="B47" s="214" t="s">
        <v>337</v>
      </c>
      <c r="C47" s="209" t="s">
        <v>292</v>
      </c>
      <c r="D47" s="214" t="s">
        <v>359</v>
      </c>
      <c r="E47" s="223">
        <v>0</v>
      </c>
      <c r="F47" s="212">
        <v>180000</v>
      </c>
      <c r="G47" s="221" t="s">
        <v>56</v>
      </c>
      <c r="H47" s="237" t="s">
        <v>369</v>
      </c>
      <c r="I47" s="210"/>
      <c r="J47" s="236"/>
    </row>
    <row r="48" spans="1:10" ht="23.25" customHeight="1" x14ac:dyDescent="0.25">
      <c r="A48" s="220">
        <v>45614</v>
      </c>
      <c r="B48" s="208" t="s">
        <v>338</v>
      </c>
      <c r="C48" s="209" t="s">
        <v>292</v>
      </c>
      <c r="D48" s="208" t="s">
        <v>360</v>
      </c>
      <c r="E48" s="206">
        <v>0</v>
      </c>
      <c r="F48" s="212">
        <v>740000</v>
      </c>
      <c r="G48" s="221" t="s">
        <v>56</v>
      </c>
      <c r="H48" s="237" t="s">
        <v>369</v>
      </c>
      <c r="I48" s="210"/>
      <c r="J48" s="236"/>
    </row>
    <row r="49" spans="1:10" ht="23.25" customHeight="1" x14ac:dyDescent="0.25">
      <c r="A49" s="220">
        <v>45614</v>
      </c>
      <c r="B49" s="208" t="s">
        <v>339</v>
      </c>
      <c r="C49" s="209" t="s">
        <v>283</v>
      </c>
      <c r="D49" s="208" t="s">
        <v>277</v>
      </c>
      <c r="E49" s="206">
        <v>0</v>
      </c>
      <c r="F49" s="212">
        <v>2902000</v>
      </c>
      <c r="G49" s="221" t="s">
        <v>56</v>
      </c>
      <c r="H49" s="222" t="s">
        <v>369</v>
      </c>
      <c r="I49" s="210"/>
      <c r="J49" s="236"/>
    </row>
    <row r="50" spans="1:10" ht="23.25" customHeight="1" x14ac:dyDescent="0.25">
      <c r="A50" s="220">
        <v>45614</v>
      </c>
      <c r="B50" s="208" t="s">
        <v>340</v>
      </c>
      <c r="C50" s="209" t="s">
        <v>283</v>
      </c>
      <c r="D50" s="208" t="s">
        <v>278</v>
      </c>
      <c r="E50" s="206">
        <v>0</v>
      </c>
      <c r="F50" s="212">
        <v>550000</v>
      </c>
      <c r="G50" s="221" t="s">
        <v>57</v>
      </c>
      <c r="H50" s="222" t="s">
        <v>140</v>
      </c>
      <c r="I50" s="210"/>
      <c r="J50" s="236"/>
    </row>
    <row r="51" spans="1:10" ht="23.25" customHeight="1" x14ac:dyDescent="0.25">
      <c r="A51" s="220">
        <v>45614</v>
      </c>
      <c r="B51" s="208" t="s">
        <v>341</v>
      </c>
      <c r="C51" s="209" t="s">
        <v>283</v>
      </c>
      <c r="D51" s="208" t="s">
        <v>279</v>
      </c>
      <c r="E51" s="206">
        <v>0</v>
      </c>
      <c r="F51" s="212">
        <v>3253000</v>
      </c>
      <c r="G51" s="221" t="s">
        <v>56</v>
      </c>
      <c r="H51" s="222" t="s">
        <v>369</v>
      </c>
      <c r="I51" s="210"/>
      <c r="J51" s="236"/>
    </row>
    <row r="52" spans="1:10" ht="23.25" customHeight="1" x14ac:dyDescent="0.25">
      <c r="A52" s="220">
        <v>45614</v>
      </c>
      <c r="B52" s="208" t="s">
        <v>342</v>
      </c>
      <c r="C52" s="209" t="s">
        <v>283</v>
      </c>
      <c r="D52" s="208" t="s">
        <v>361</v>
      </c>
      <c r="E52" s="206">
        <v>0</v>
      </c>
      <c r="F52" s="212">
        <v>15000</v>
      </c>
      <c r="G52" s="221" t="s">
        <v>56</v>
      </c>
      <c r="H52" s="237" t="s">
        <v>369</v>
      </c>
      <c r="I52" s="210"/>
      <c r="J52" s="236"/>
    </row>
    <row r="53" spans="1:10" ht="23.25" customHeight="1" x14ac:dyDescent="0.25">
      <c r="A53" s="220">
        <v>45616</v>
      </c>
      <c r="B53" s="208" t="s">
        <v>343</v>
      </c>
      <c r="C53" s="209" t="s">
        <v>283</v>
      </c>
      <c r="D53" s="208" t="s">
        <v>280</v>
      </c>
      <c r="E53" s="206">
        <v>0</v>
      </c>
      <c r="F53" s="212">
        <v>2920000</v>
      </c>
      <c r="G53" s="221" t="s">
        <v>56</v>
      </c>
      <c r="H53" s="222" t="s">
        <v>369</v>
      </c>
      <c r="I53" s="210"/>
      <c r="J53" s="236"/>
    </row>
    <row r="54" spans="1:10" ht="23.25" customHeight="1" x14ac:dyDescent="0.25">
      <c r="A54" s="220">
        <v>45616</v>
      </c>
      <c r="B54" s="208" t="s">
        <v>344</v>
      </c>
      <c r="C54" s="209" t="s">
        <v>283</v>
      </c>
      <c r="D54" s="208" t="s">
        <v>281</v>
      </c>
      <c r="E54" s="206">
        <v>0</v>
      </c>
      <c r="F54" s="212">
        <v>750000</v>
      </c>
      <c r="G54" s="221" t="s">
        <v>57</v>
      </c>
      <c r="H54" s="222" t="s">
        <v>140</v>
      </c>
      <c r="I54" s="210"/>
      <c r="J54" s="236"/>
    </row>
    <row r="55" spans="1:10" ht="23.25" customHeight="1" x14ac:dyDescent="0.25">
      <c r="A55" s="220">
        <v>45616</v>
      </c>
      <c r="B55" s="208" t="s">
        <v>345</v>
      </c>
      <c r="C55" s="209" t="s">
        <v>283</v>
      </c>
      <c r="D55" s="208" t="s">
        <v>282</v>
      </c>
      <c r="E55" s="206">
        <v>0</v>
      </c>
      <c r="F55" s="212">
        <v>2993500</v>
      </c>
      <c r="G55" s="221" t="s">
        <v>56</v>
      </c>
      <c r="H55" s="222" t="s">
        <v>369</v>
      </c>
      <c r="I55" s="210"/>
      <c r="J55" s="236"/>
    </row>
    <row r="56" spans="1:10" ht="23.25" customHeight="1" x14ac:dyDescent="0.25">
      <c r="A56" s="220">
        <v>45618</v>
      </c>
      <c r="B56" s="208" t="s">
        <v>293</v>
      </c>
      <c r="C56" s="209" t="s">
        <v>292</v>
      </c>
      <c r="D56" s="208" t="s">
        <v>362</v>
      </c>
      <c r="E56" s="206">
        <v>0</v>
      </c>
      <c r="F56" s="212">
        <v>868000</v>
      </c>
      <c r="G56" s="221" t="s">
        <v>56</v>
      </c>
      <c r="H56" s="222" t="s">
        <v>180</v>
      </c>
      <c r="I56" s="210"/>
      <c r="J56" s="236"/>
    </row>
    <row r="57" spans="1:10" ht="23.25" customHeight="1" x14ac:dyDescent="0.25">
      <c r="A57" s="220">
        <v>45618</v>
      </c>
      <c r="B57" s="208" t="s">
        <v>288</v>
      </c>
      <c r="C57" s="209" t="s">
        <v>285</v>
      </c>
      <c r="D57" s="208" t="s">
        <v>363</v>
      </c>
      <c r="E57" s="206">
        <v>0</v>
      </c>
      <c r="F57" s="212">
        <v>185000</v>
      </c>
      <c r="G57" s="221" t="s">
        <v>56</v>
      </c>
      <c r="H57" s="237" t="s">
        <v>369</v>
      </c>
      <c r="I57" s="210"/>
      <c r="J57" s="236"/>
    </row>
    <row r="58" spans="1:10" ht="23.25" customHeight="1" x14ac:dyDescent="0.25">
      <c r="A58" s="220">
        <v>45618</v>
      </c>
      <c r="B58" s="208" t="s">
        <v>346</v>
      </c>
      <c r="C58" s="209" t="s">
        <v>283</v>
      </c>
      <c r="D58" s="208" t="s">
        <v>364</v>
      </c>
      <c r="E58" s="206">
        <v>0</v>
      </c>
      <c r="F58" s="212">
        <v>500000</v>
      </c>
      <c r="G58" s="221" t="s">
        <v>56</v>
      </c>
      <c r="H58" s="222" t="s">
        <v>369</v>
      </c>
      <c r="I58" s="210"/>
      <c r="J58" s="236"/>
    </row>
    <row r="59" spans="1:10" ht="23.25" customHeight="1" x14ac:dyDescent="0.25">
      <c r="A59" s="220">
        <v>45618</v>
      </c>
      <c r="B59" s="208" t="s">
        <v>347</v>
      </c>
      <c r="C59" s="209" t="s">
        <v>283</v>
      </c>
      <c r="D59" s="208" t="s">
        <v>365</v>
      </c>
      <c r="E59" s="206">
        <v>0</v>
      </c>
      <c r="F59" s="212">
        <v>485250</v>
      </c>
      <c r="G59" s="221" t="s">
        <v>56</v>
      </c>
      <c r="H59" s="222" t="s">
        <v>369</v>
      </c>
      <c r="I59" s="210"/>
      <c r="J59" s="236"/>
    </row>
    <row r="60" spans="1:10" ht="23.25" customHeight="1" x14ac:dyDescent="0.25">
      <c r="A60" s="220">
        <v>45618</v>
      </c>
      <c r="B60" s="208" t="s">
        <v>348</v>
      </c>
      <c r="C60" s="209" t="s">
        <v>292</v>
      </c>
      <c r="D60" s="208" t="s">
        <v>366</v>
      </c>
      <c r="E60" s="206">
        <v>0</v>
      </c>
      <c r="F60" s="212">
        <v>180000</v>
      </c>
      <c r="G60" s="221" t="s">
        <v>56</v>
      </c>
      <c r="H60" s="222" t="s">
        <v>369</v>
      </c>
      <c r="I60" s="210"/>
      <c r="J60" s="236"/>
    </row>
    <row r="61" spans="1:10" ht="23.25" customHeight="1" x14ac:dyDescent="0.25">
      <c r="A61" s="220">
        <v>45618</v>
      </c>
      <c r="B61" s="208" t="s">
        <v>349</v>
      </c>
      <c r="C61" s="209" t="s">
        <v>284</v>
      </c>
      <c r="D61" s="208" t="s">
        <v>367</v>
      </c>
      <c r="E61" s="206">
        <v>0</v>
      </c>
      <c r="F61" s="212">
        <v>1479400</v>
      </c>
      <c r="G61" s="221" t="s">
        <v>56</v>
      </c>
      <c r="H61" s="222" t="s">
        <v>180</v>
      </c>
      <c r="I61" s="210"/>
      <c r="J61" s="236"/>
    </row>
    <row r="62" spans="1:10" ht="23.25" customHeight="1" x14ac:dyDescent="0.25">
      <c r="A62" s="220">
        <v>45618</v>
      </c>
      <c r="B62" s="208" t="s">
        <v>289</v>
      </c>
      <c r="C62" s="209" t="s">
        <v>285</v>
      </c>
      <c r="D62" s="208" t="s">
        <v>368</v>
      </c>
      <c r="E62" s="206">
        <v>0</v>
      </c>
      <c r="F62" s="212">
        <v>446500</v>
      </c>
      <c r="G62" s="221" t="s">
        <v>57</v>
      </c>
      <c r="H62" s="211" t="s">
        <v>190</v>
      </c>
      <c r="I62" s="210"/>
      <c r="J62" s="236"/>
    </row>
    <row r="63" spans="1:10" s="245" customFormat="1" ht="23.25" customHeight="1" x14ac:dyDescent="0.25">
      <c r="A63" s="238">
        <v>45602</v>
      </c>
      <c r="B63" s="239" t="s">
        <v>374</v>
      </c>
      <c r="C63" s="240" t="s">
        <v>285</v>
      </c>
      <c r="D63" s="247" t="s">
        <v>370</v>
      </c>
      <c r="E63" s="241">
        <v>1463</v>
      </c>
      <c r="F63" s="242">
        <v>0</v>
      </c>
      <c r="G63" s="248" t="s">
        <v>56</v>
      </c>
      <c r="H63" s="249" t="s">
        <v>369</v>
      </c>
      <c r="I63" s="243"/>
      <c r="J63" s="244"/>
    </row>
    <row r="64" spans="1:10" ht="23.25" customHeight="1" x14ac:dyDescent="0.25">
      <c r="A64" s="220">
        <v>45618</v>
      </c>
      <c r="B64" s="208" t="s">
        <v>375</v>
      </c>
      <c r="C64" s="209" t="s">
        <v>285</v>
      </c>
      <c r="D64" s="207" t="s">
        <v>371</v>
      </c>
      <c r="E64" s="206">
        <v>2024</v>
      </c>
      <c r="F64" s="212">
        <v>0</v>
      </c>
      <c r="G64" s="221" t="s">
        <v>56</v>
      </c>
      <c r="H64" s="222" t="s">
        <v>369</v>
      </c>
      <c r="I64" s="210"/>
      <c r="J64" s="236"/>
    </row>
    <row r="65" spans="1:10" s="245" customFormat="1" ht="23.25" customHeight="1" x14ac:dyDescent="0.25">
      <c r="A65" s="238">
        <v>45618</v>
      </c>
      <c r="B65" s="239" t="s">
        <v>376</v>
      </c>
      <c r="C65" s="240" t="s">
        <v>285</v>
      </c>
      <c r="D65" s="250" t="s">
        <v>372</v>
      </c>
      <c r="E65" s="241">
        <v>487</v>
      </c>
      <c r="F65" s="251">
        <v>0</v>
      </c>
      <c r="G65" s="248" t="s">
        <v>56</v>
      </c>
      <c r="H65" s="249" t="s">
        <v>369</v>
      </c>
      <c r="I65" s="243"/>
      <c r="J65" s="244"/>
    </row>
    <row r="66" spans="1:10" s="245" customFormat="1" ht="23.25" customHeight="1" x14ac:dyDescent="0.25">
      <c r="A66" s="238">
        <v>45618</v>
      </c>
      <c r="B66" s="239" t="s">
        <v>377</v>
      </c>
      <c r="C66" s="240" t="s">
        <v>285</v>
      </c>
      <c r="D66" s="250" t="s">
        <v>373</v>
      </c>
      <c r="E66" s="241">
        <v>1181</v>
      </c>
      <c r="F66" s="251">
        <v>0</v>
      </c>
      <c r="G66" s="248" t="s">
        <v>56</v>
      </c>
      <c r="H66" s="249" t="s">
        <v>369</v>
      </c>
      <c r="I66" s="243"/>
      <c r="J66" s="244"/>
    </row>
    <row r="67" spans="1:10" ht="23.25" customHeight="1" x14ac:dyDescent="0.25">
      <c r="A67" s="220"/>
      <c r="B67" s="208"/>
      <c r="C67" s="21"/>
      <c r="D67" s="32"/>
      <c r="E67" s="206">
        <v>0</v>
      </c>
      <c r="F67" s="213">
        <v>0</v>
      </c>
      <c r="G67" s="221"/>
      <c r="H67" s="211"/>
      <c r="I67" s="210"/>
      <c r="J67" s="236"/>
    </row>
    <row r="68" spans="1:10" ht="23.25" customHeight="1" x14ac:dyDescent="0.25">
      <c r="A68" s="220"/>
      <c r="B68" s="208"/>
      <c r="C68" s="21"/>
      <c r="D68" s="32"/>
      <c r="E68" s="206">
        <v>0</v>
      </c>
      <c r="F68" s="213">
        <v>0</v>
      </c>
      <c r="G68" s="221"/>
      <c r="H68" s="252"/>
      <c r="I68" s="210"/>
      <c r="J68" s="236"/>
    </row>
    <row r="69" spans="1:10" ht="23.25" customHeight="1" x14ac:dyDescent="0.25">
      <c r="A69" s="220"/>
      <c r="B69" s="208"/>
      <c r="C69" s="21"/>
      <c r="D69" s="32"/>
      <c r="E69" s="206">
        <v>0</v>
      </c>
      <c r="F69" s="213">
        <v>0</v>
      </c>
      <c r="G69" s="221"/>
      <c r="H69" s="211"/>
      <c r="I69" s="210"/>
      <c r="J69" s="236"/>
    </row>
    <row r="70" spans="1:10" ht="23.25" customHeight="1" x14ac:dyDescent="0.25">
      <c r="A70" s="220"/>
      <c r="B70" s="208"/>
      <c r="C70" s="21"/>
      <c r="D70" s="32"/>
      <c r="E70" s="206">
        <v>0</v>
      </c>
      <c r="F70" s="213">
        <v>0</v>
      </c>
      <c r="G70" s="221"/>
      <c r="H70" s="211"/>
      <c r="I70" s="210"/>
      <c r="J70" s="236"/>
    </row>
    <row r="71" spans="1:10" ht="23.25" customHeight="1" x14ac:dyDescent="0.25">
      <c r="A71" s="220"/>
      <c r="B71" s="208"/>
      <c r="C71" s="21"/>
      <c r="D71" s="32"/>
      <c r="E71" s="206">
        <v>0</v>
      </c>
      <c r="F71" s="213">
        <v>0</v>
      </c>
      <c r="G71" s="221"/>
      <c r="H71" s="211"/>
      <c r="I71" s="210"/>
      <c r="J71" s="236"/>
    </row>
    <row r="72" spans="1:10" ht="23.25" customHeight="1" x14ac:dyDescent="0.25">
      <c r="A72" s="220"/>
      <c r="B72" s="208"/>
      <c r="C72" s="21"/>
      <c r="D72" s="32"/>
      <c r="E72" s="206">
        <v>0</v>
      </c>
      <c r="F72" s="213">
        <v>0</v>
      </c>
      <c r="G72" s="221"/>
      <c r="H72" s="211"/>
      <c r="I72" s="210"/>
      <c r="J72" s="236"/>
    </row>
    <row r="73" spans="1:10" ht="23.25" customHeight="1" x14ac:dyDescent="0.25">
      <c r="A73" s="220"/>
      <c r="B73" s="159"/>
      <c r="C73" s="21"/>
      <c r="D73" s="32"/>
      <c r="E73" s="206">
        <v>0</v>
      </c>
      <c r="F73" s="213">
        <v>0</v>
      </c>
      <c r="G73" s="221"/>
      <c r="H73" s="211"/>
      <c r="I73" s="210"/>
      <c r="J73" s="236"/>
    </row>
    <row r="74" spans="1:10" ht="23.25" customHeight="1" x14ac:dyDescent="0.25">
      <c r="A74" s="220"/>
      <c r="B74" s="159"/>
      <c r="C74" s="21"/>
      <c r="D74" s="32"/>
      <c r="E74" s="206">
        <v>0</v>
      </c>
      <c r="F74" s="213">
        <v>0</v>
      </c>
      <c r="G74" s="221"/>
      <c r="H74" s="211"/>
      <c r="I74" s="210"/>
      <c r="J74" s="236"/>
    </row>
    <row r="75" spans="1:10" ht="23.25" customHeight="1" x14ac:dyDescent="0.25">
      <c r="A75" s="220"/>
      <c r="B75" s="159"/>
      <c r="C75" s="21"/>
      <c r="D75" s="32"/>
      <c r="E75" s="206">
        <v>0</v>
      </c>
      <c r="F75" s="213">
        <v>0</v>
      </c>
      <c r="G75" s="221"/>
      <c r="H75" s="211"/>
      <c r="I75" s="210"/>
      <c r="J75" s="236"/>
    </row>
    <row r="76" spans="1:10" ht="23.25" customHeight="1" x14ac:dyDescent="0.25">
      <c r="A76" s="220"/>
      <c r="B76" s="159"/>
      <c r="C76" s="21"/>
      <c r="D76" s="32"/>
      <c r="E76" s="206">
        <v>0</v>
      </c>
      <c r="F76" s="213">
        <v>0</v>
      </c>
      <c r="G76" s="221"/>
      <c r="H76" s="211"/>
      <c r="I76" s="210"/>
      <c r="J76" s="236"/>
    </row>
    <row r="77" spans="1:10" ht="23.25" customHeight="1" x14ac:dyDescent="0.25">
      <c r="A77" s="220"/>
      <c r="B77" s="159"/>
      <c r="C77" s="21"/>
      <c r="D77" s="32"/>
      <c r="E77" s="206">
        <v>0</v>
      </c>
      <c r="F77" s="213">
        <v>0</v>
      </c>
      <c r="G77" s="221"/>
      <c r="H77" s="211"/>
      <c r="I77" s="210"/>
      <c r="J77" s="236"/>
    </row>
    <row r="78" spans="1:10" ht="23.25" customHeight="1" x14ac:dyDescent="0.25">
      <c r="A78" s="220"/>
      <c r="B78" s="159"/>
      <c r="C78" s="21"/>
      <c r="D78" s="32"/>
      <c r="E78" s="206">
        <v>0</v>
      </c>
      <c r="F78" s="213">
        <v>0</v>
      </c>
      <c r="G78" s="221"/>
      <c r="H78" s="211"/>
      <c r="I78" s="210"/>
      <c r="J78" s="236"/>
    </row>
    <row r="79" spans="1:10" ht="23.25" customHeight="1" x14ac:dyDescent="0.25">
      <c r="A79" s="26"/>
      <c r="B79" s="25"/>
      <c r="C79" s="27"/>
      <c r="D79" s="28" t="s">
        <v>150</v>
      </c>
      <c r="E79" s="35">
        <f>SUBTOTAL(9,E2:E78)</f>
        <v>5155</v>
      </c>
      <c r="F79" s="35">
        <f>SUBTOTAL(9,F2:F78)</f>
        <v>52101746</v>
      </c>
      <c r="G79" s="30"/>
      <c r="H79" s="27"/>
      <c r="I79" s="191"/>
    </row>
    <row r="81" spans="6:6" ht="23.25" customHeight="1" x14ac:dyDescent="0.2">
      <c r="F81" s="13"/>
    </row>
    <row r="106" spans="2:5" ht="23.25" customHeight="1" x14ac:dyDescent="0.25">
      <c r="B106" s="18"/>
      <c r="C106" s="11"/>
      <c r="D106" s="22"/>
      <c r="E106" s="185"/>
    </row>
    <row r="107" spans="2:5" ht="23.25" customHeight="1" x14ac:dyDescent="0.25">
      <c r="B107" s="19"/>
      <c r="C107" s="11"/>
      <c r="D107" s="22"/>
      <c r="E107" s="185"/>
    </row>
    <row r="108" spans="2:5" ht="23.25" customHeight="1" x14ac:dyDescent="0.25">
      <c r="B108" s="18"/>
      <c r="C108" s="11"/>
      <c r="D108" s="22"/>
      <c r="E108" s="185"/>
    </row>
    <row r="109" spans="2:5" ht="23.25" customHeight="1" x14ac:dyDescent="0.25">
      <c r="B109" s="19"/>
      <c r="C109" s="11"/>
      <c r="D109" s="22"/>
      <c r="E109" s="185"/>
    </row>
    <row r="110" spans="2:5" ht="23.25" customHeight="1" x14ac:dyDescent="0.25">
      <c r="B110" s="18"/>
      <c r="C110" s="11"/>
      <c r="D110" s="22"/>
      <c r="E110" s="185"/>
    </row>
    <row r="111" spans="2:5" ht="23.25" customHeight="1" x14ac:dyDescent="0.25">
      <c r="C111" s="11"/>
      <c r="D111" s="22"/>
      <c r="E111" s="185"/>
    </row>
    <row r="112" spans="2:5" ht="23.25" customHeight="1" x14ac:dyDescent="0.25">
      <c r="C112" s="11"/>
      <c r="D112" s="22"/>
      <c r="E112" s="185"/>
    </row>
    <row r="113" spans="3:5" ht="23.25" customHeight="1" x14ac:dyDescent="0.25">
      <c r="C113" s="11"/>
      <c r="D113" s="22"/>
      <c r="E113" s="185"/>
    </row>
    <row r="114" spans="3:5" ht="23.25" customHeight="1" x14ac:dyDescent="0.25">
      <c r="C114" s="11"/>
      <c r="D114" s="22"/>
      <c r="E114" s="185"/>
    </row>
    <row r="115" spans="3:5" ht="23.25" customHeight="1" x14ac:dyDescent="0.25">
      <c r="C115" s="11"/>
      <c r="D115" s="22"/>
      <c r="E115" s="185"/>
    </row>
    <row r="116" spans="3:5" ht="23.25" customHeight="1" x14ac:dyDescent="0.25">
      <c r="C116" s="11"/>
      <c r="D116" s="22"/>
      <c r="E116" s="185"/>
    </row>
    <row r="117" spans="3:5" ht="23.25" customHeight="1" x14ac:dyDescent="0.25">
      <c r="C117" s="11"/>
      <c r="D117" s="23"/>
      <c r="E117" s="186"/>
    </row>
    <row r="118" spans="3:5" ht="23.25" customHeight="1" x14ac:dyDescent="0.25">
      <c r="C118" s="11"/>
      <c r="D118" s="24"/>
      <c r="E118" s="24"/>
    </row>
    <row r="119" spans="3:5" ht="23.25" customHeight="1" x14ac:dyDescent="0.25">
      <c r="C119" s="11"/>
      <c r="D119" s="11"/>
      <c r="E119" s="11"/>
    </row>
    <row r="120" spans="3:5" ht="23.25" customHeight="1" x14ac:dyDescent="0.25">
      <c r="C120" s="11"/>
      <c r="D120" s="11"/>
      <c r="E120" s="11"/>
    </row>
    <row r="121" spans="3:5" ht="23.25" customHeight="1" x14ac:dyDescent="0.25">
      <c r="C121" s="11"/>
      <c r="D121" s="11"/>
      <c r="E121" s="11"/>
    </row>
    <row r="122" spans="3:5" ht="23.25" customHeight="1" x14ac:dyDescent="0.25">
      <c r="C122" s="11"/>
      <c r="D122" s="11"/>
      <c r="E122" s="11"/>
    </row>
    <row r="123" spans="3:5" ht="23.25" customHeight="1" x14ac:dyDescent="0.25">
      <c r="C123" s="11"/>
      <c r="D123" s="11"/>
      <c r="E123" s="11"/>
    </row>
    <row r="124" spans="3:5" ht="23.25" customHeight="1" x14ac:dyDescent="0.25">
      <c r="C124" s="11"/>
      <c r="D124" s="11"/>
      <c r="E124" s="11"/>
    </row>
    <row r="125" spans="3:5" ht="23.25" customHeight="1" x14ac:dyDescent="0.25">
      <c r="C125" s="11"/>
      <c r="D125" s="11"/>
      <c r="E125" s="11"/>
    </row>
    <row r="126" spans="3:5" ht="23.25" customHeight="1" x14ac:dyDescent="0.25">
      <c r="C126" s="11"/>
      <c r="D126" s="11"/>
      <c r="E126" s="11"/>
    </row>
    <row r="127" spans="3:5" ht="23.25" customHeight="1" x14ac:dyDescent="0.25">
      <c r="C127" s="11"/>
      <c r="D127" s="11"/>
      <c r="E127" s="11"/>
    </row>
    <row r="128" spans="3:5" ht="23.25" customHeight="1" x14ac:dyDescent="0.25">
      <c r="C128" s="11"/>
      <c r="D128" s="11"/>
      <c r="E128" s="11"/>
    </row>
    <row r="129" spans="3:5" ht="23.25" customHeight="1" x14ac:dyDescent="0.25">
      <c r="C129" s="11"/>
      <c r="D129" s="11"/>
      <c r="E129" s="11"/>
    </row>
    <row r="130" spans="3:5" ht="23.25" customHeight="1" x14ac:dyDescent="0.25">
      <c r="C130" s="11"/>
      <c r="D130" s="11"/>
      <c r="E130" s="11"/>
    </row>
    <row r="131" spans="3:5" ht="23.25" customHeight="1" x14ac:dyDescent="0.25">
      <c r="C131" s="11"/>
      <c r="D131" s="11"/>
      <c r="E131" s="11"/>
    </row>
    <row r="132" spans="3:5" ht="23.25" customHeight="1" x14ac:dyDescent="0.25">
      <c r="C132" s="11"/>
      <c r="D132" s="11"/>
      <c r="E132" s="11"/>
    </row>
    <row r="133" spans="3:5" ht="23.25" customHeight="1" x14ac:dyDescent="0.25">
      <c r="C133" s="11"/>
      <c r="D133" s="11"/>
      <c r="E133" s="11"/>
    </row>
    <row r="134" spans="3:5" ht="23.25" customHeight="1" x14ac:dyDescent="0.25">
      <c r="C134" s="11"/>
      <c r="D134" s="11"/>
      <c r="E134" s="11"/>
    </row>
    <row r="135" spans="3:5" ht="23.25" customHeight="1" x14ac:dyDescent="0.25">
      <c r="C135" s="11"/>
      <c r="D135" s="11"/>
      <c r="E135" s="11"/>
    </row>
    <row r="136" spans="3:5" ht="23.25" customHeight="1" x14ac:dyDescent="0.25">
      <c r="C136" s="11"/>
      <c r="D136" s="11"/>
      <c r="E136" s="11"/>
    </row>
    <row r="137" spans="3:5" ht="23.25" customHeight="1" x14ac:dyDescent="0.25">
      <c r="C137" s="11"/>
      <c r="D137" s="11"/>
      <c r="E137" s="11"/>
    </row>
    <row r="138" spans="3:5" ht="23.25" customHeight="1" x14ac:dyDescent="0.25">
      <c r="C138" s="11"/>
      <c r="D138" s="11"/>
      <c r="E138" s="11"/>
    </row>
    <row r="139" spans="3:5" ht="23.25" customHeight="1" x14ac:dyDescent="0.25">
      <c r="C139" s="11"/>
      <c r="D139" s="11"/>
      <c r="E139" s="11"/>
    </row>
    <row r="140" spans="3:5" ht="23.25" customHeight="1" x14ac:dyDescent="0.25">
      <c r="C140" s="11"/>
      <c r="D140" s="11"/>
      <c r="E140" s="11"/>
    </row>
    <row r="141" spans="3:5" ht="23.25" customHeight="1" x14ac:dyDescent="0.25">
      <c r="C141" s="11"/>
      <c r="D141" s="11"/>
      <c r="E141" s="11"/>
    </row>
    <row r="142" spans="3:5" ht="23.25" customHeight="1" x14ac:dyDescent="0.25">
      <c r="C142" s="11"/>
      <c r="D142" s="11"/>
      <c r="E142" s="11"/>
    </row>
    <row r="143" spans="3:5" ht="23.25" customHeight="1" x14ac:dyDescent="0.25">
      <c r="C143" s="11"/>
      <c r="D143" s="11"/>
      <c r="E143" s="11"/>
    </row>
    <row r="144" spans="3:5" ht="23.25" customHeight="1" x14ac:dyDescent="0.25">
      <c r="C144" s="11"/>
      <c r="D144" s="11"/>
      <c r="E144" s="11"/>
    </row>
    <row r="145" spans="3:5" ht="23.25" customHeight="1" x14ac:dyDescent="0.25">
      <c r="C145" s="11"/>
      <c r="D145" s="11"/>
      <c r="E145" s="11"/>
    </row>
    <row r="146" spans="3:5" ht="23.25" customHeight="1" x14ac:dyDescent="0.25">
      <c r="C146" s="11"/>
      <c r="D146" s="11"/>
      <c r="E146" s="11"/>
    </row>
    <row r="147" spans="3:5" ht="23.25" customHeight="1" x14ac:dyDescent="0.25">
      <c r="D147" s="11"/>
      <c r="E147" s="11"/>
    </row>
    <row r="148" spans="3:5" ht="23.25" customHeight="1" x14ac:dyDescent="0.25">
      <c r="D148" s="11"/>
      <c r="E148" s="11"/>
    </row>
    <row r="149" spans="3:5" ht="23.25" customHeight="1" x14ac:dyDescent="0.25">
      <c r="D149" s="11"/>
      <c r="E149" s="11"/>
    </row>
    <row r="150" spans="3:5" ht="23.25" customHeight="1" x14ac:dyDescent="0.25">
      <c r="D150" s="11"/>
      <c r="E150" s="11"/>
    </row>
    <row r="151" spans="3:5" ht="23.25" customHeight="1" x14ac:dyDescent="0.25">
      <c r="D151" s="11"/>
      <c r="E151" s="11"/>
    </row>
    <row r="152" spans="3:5" ht="23.25" customHeight="1" x14ac:dyDescent="0.25">
      <c r="D152" s="11"/>
      <c r="E152" s="11"/>
    </row>
    <row r="153" spans="3:5" ht="23.25" customHeight="1" x14ac:dyDescent="0.25">
      <c r="D153" s="11"/>
      <c r="E153" s="11"/>
    </row>
    <row r="154" spans="3:5" ht="23.25" customHeight="1" x14ac:dyDescent="0.25">
      <c r="D154" s="11"/>
      <c r="E154" s="11"/>
    </row>
    <row r="155" spans="3:5" ht="23.25" customHeight="1" x14ac:dyDescent="0.25">
      <c r="D155" s="11"/>
      <c r="E155" s="11"/>
    </row>
    <row r="156" spans="3:5" ht="23.25" customHeight="1" x14ac:dyDescent="0.25">
      <c r="D156" s="11"/>
      <c r="E156" s="11"/>
    </row>
    <row r="157" spans="3:5" ht="23.25" customHeight="1" x14ac:dyDescent="0.25">
      <c r="D157" s="11"/>
      <c r="E157" s="11"/>
    </row>
    <row r="158" spans="3:5" ht="23.25" customHeight="1" x14ac:dyDescent="0.25">
      <c r="D158" s="11"/>
      <c r="E158" s="11"/>
    </row>
    <row r="159" spans="3:5" ht="23.25" customHeight="1" x14ac:dyDescent="0.25">
      <c r="D159" s="11"/>
      <c r="E159" s="11"/>
    </row>
    <row r="160" spans="3:5" ht="23.25" customHeight="1" x14ac:dyDescent="0.25">
      <c r="D160" s="11"/>
      <c r="E160" s="11"/>
    </row>
    <row r="161" spans="4:5" ht="23.25" customHeight="1" x14ac:dyDescent="0.25">
      <c r="D161" s="11"/>
      <c r="E161" s="11"/>
    </row>
    <row r="162" spans="4:5" ht="23.25" customHeight="1" x14ac:dyDescent="0.25">
      <c r="D162" s="11"/>
      <c r="E162" s="11"/>
    </row>
    <row r="163" spans="4:5" ht="23.25" customHeight="1" x14ac:dyDescent="0.25">
      <c r="D163" s="11"/>
      <c r="E163" s="11"/>
    </row>
    <row r="164" spans="4:5" ht="23.25" customHeight="1" x14ac:dyDescent="0.25">
      <c r="D164" s="11"/>
      <c r="E164" s="11"/>
    </row>
    <row r="165" spans="4:5" ht="23.25" customHeight="1" x14ac:dyDescent="0.25">
      <c r="D165" s="11"/>
      <c r="E165" s="11"/>
    </row>
    <row r="166" spans="4:5" ht="23.25" customHeight="1" x14ac:dyDescent="0.25">
      <c r="D166" s="11"/>
      <c r="E166" s="11"/>
    </row>
    <row r="167" spans="4:5" ht="23.25" customHeight="1" x14ac:dyDescent="0.25">
      <c r="D167" s="11"/>
      <c r="E167" s="11"/>
    </row>
    <row r="168" spans="4:5" ht="23.25" customHeight="1" x14ac:dyDescent="0.25">
      <c r="D168" s="11"/>
      <c r="E168" s="11"/>
    </row>
  </sheetData>
  <autoFilter ref="A1:I78"/>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workbookViewId="0"/>
  </sheetViews>
  <sheetFormatPr defaultRowHeight="15" x14ac:dyDescent="0.25"/>
  <cols>
    <col min="1" max="1" width="56.28515625" bestFit="1" customWidth="1"/>
    <col min="2" max="2" width="113" bestFit="1" customWidth="1"/>
  </cols>
  <sheetData>
    <row r="1" spans="1:2" x14ac:dyDescent="0.25">
      <c r="A1" s="2" t="s">
        <v>57</v>
      </c>
      <c r="B1" s="2" t="s">
        <v>102</v>
      </c>
    </row>
    <row r="2" spans="1:2" x14ac:dyDescent="0.25">
      <c r="A2" s="1" t="s">
        <v>4</v>
      </c>
      <c r="B2" t="s">
        <v>118</v>
      </c>
    </row>
    <row r="3" spans="1:2" x14ac:dyDescent="0.25">
      <c r="A3" s="1" t="s">
        <v>5</v>
      </c>
      <c r="B3" t="s">
        <v>103</v>
      </c>
    </row>
    <row r="4" spans="1:2" x14ac:dyDescent="0.25">
      <c r="A4" s="1" t="s">
        <v>6</v>
      </c>
      <c r="B4" t="s">
        <v>133</v>
      </c>
    </row>
    <row r="5" spans="1:2" x14ac:dyDescent="0.25">
      <c r="A5" s="1" t="s">
        <v>7</v>
      </c>
      <c r="B5" t="s">
        <v>69</v>
      </c>
    </row>
    <row r="6" spans="1:2" x14ac:dyDescent="0.25">
      <c r="A6" s="1" t="s">
        <v>8</v>
      </c>
      <c r="B6" t="s">
        <v>122</v>
      </c>
    </row>
    <row r="7" spans="1:2" x14ac:dyDescent="0.25">
      <c r="A7" s="1" t="s">
        <v>9</v>
      </c>
      <c r="B7" t="s">
        <v>68</v>
      </c>
    </row>
    <row r="8" spans="1:2" x14ac:dyDescent="0.25">
      <c r="A8" s="1" t="s">
        <v>10</v>
      </c>
      <c r="B8" t="s">
        <v>67</v>
      </c>
    </row>
    <row r="9" spans="1:2" x14ac:dyDescent="0.25">
      <c r="A9" s="1" t="s">
        <v>11</v>
      </c>
      <c r="B9" t="s">
        <v>101</v>
      </c>
    </row>
    <row r="10" spans="1:2" x14ac:dyDescent="0.25">
      <c r="A10" s="1" t="s">
        <v>12</v>
      </c>
      <c r="B10" t="s">
        <v>99</v>
      </c>
    </row>
    <row r="11" spans="1:2" x14ac:dyDescent="0.25">
      <c r="A11" s="1" t="s">
        <v>13</v>
      </c>
      <c r="B11" t="s">
        <v>86</v>
      </c>
    </row>
    <row r="12" spans="1:2" x14ac:dyDescent="0.25">
      <c r="A12" s="1" t="s">
        <v>14</v>
      </c>
      <c r="B12" t="s">
        <v>110</v>
      </c>
    </row>
    <row r="13" spans="1:2" x14ac:dyDescent="0.25">
      <c r="A13" s="1" t="s">
        <v>15</v>
      </c>
      <c r="B13" t="s">
        <v>70</v>
      </c>
    </row>
    <row r="14" spans="1:2" x14ac:dyDescent="0.25">
      <c r="A14" s="1" t="s">
        <v>16</v>
      </c>
      <c r="B14" t="s">
        <v>112</v>
      </c>
    </row>
    <row r="15" spans="1:2" x14ac:dyDescent="0.25">
      <c r="A15" s="1" t="s">
        <v>17</v>
      </c>
      <c r="B15" t="s">
        <v>109</v>
      </c>
    </row>
    <row r="16" spans="1:2" x14ac:dyDescent="0.25">
      <c r="A16" s="1" t="s">
        <v>18</v>
      </c>
      <c r="B16" t="s">
        <v>104</v>
      </c>
    </row>
    <row r="17" spans="1:2" x14ac:dyDescent="0.25">
      <c r="A17" s="1" t="s">
        <v>19</v>
      </c>
      <c r="B17" t="s">
        <v>79</v>
      </c>
    </row>
    <row r="18" spans="1:2" x14ac:dyDescent="0.25">
      <c r="A18" s="1" t="s">
        <v>20</v>
      </c>
      <c r="B18" t="s">
        <v>92</v>
      </c>
    </row>
    <row r="19" spans="1:2" x14ac:dyDescent="0.25">
      <c r="A19" s="1" t="s">
        <v>21</v>
      </c>
      <c r="B19" t="s">
        <v>100</v>
      </c>
    </row>
    <row r="20" spans="1:2" x14ac:dyDescent="0.25">
      <c r="A20" s="1" t="s">
        <v>22</v>
      </c>
      <c r="B20" t="s">
        <v>106</v>
      </c>
    </row>
    <row r="21" spans="1:2" x14ac:dyDescent="0.25">
      <c r="A21" s="1" t="s">
        <v>23</v>
      </c>
      <c r="B21" t="s">
        <v>115</v>
      </c>
    </row>
    <row r="22" spans="1:2" x14ac:dyDescent="0.25">
      <c r="A22" s="1" t="s">
        <v>24</v>
      </c>
      <c r="B22" t="s">
        <v>125</v>
      </c>
    </row>
    <row r="23" spans="1:2" x14ac:dyDescent="0.25">
      <c r="A23" s="1" t="s">
        <v>25</v>
      </c>
      <c r="B23" t="s">
        <v>83</v>
      </c>
    </row>
    <row r="24" spans="1:2" x14ac:dyDescent="0.25">
      <c r="A24" s="1" t="s">
        <v>26</v>
      </c>
      <c r="B24" t="s">
        <v>82</v>
      </c>
    </row>
    <row r="25" spans="1:2" x14ac:dyDescent="0.25">
      <c r="A25" s="1" t="s">
        <v>27</v>
      </c>
      <c r="B25" t="s">
        <v>111</v>
      </c>
    </row>
    <row r="26" spans="1:2" x14ac:dyDescent="0.25">
      <c r="A26" s="1" t="s">
        <v>28</v>
      </c>
      <c r="B26" t="s">
        <v>95</v>
      </c>
    </row>
    <row r="27" spans="1:2" x14ac:dyDescent="0.25">
      <c r="A27" s="1" t="s">
        <v>29</v>
      </c>
      <c r="B27" t="s">
        <v>121</v>
      </c>
    </row>
    <row r="28" spans="1:2" x14ac:dyDescent="0.25">
      <c r="A28" s="1" t="s">
        <v>30</v>
      </c>
      <c r="B28" t="s">
        <v>105</v>
      </c>
    </row>
    <row r="29" spans="1:2" x14ac:dyDescent="0.25">
      <c r="A29" s="1" t="s">
        <v>31</v>
      </c>
      <c r="B29" t="s">
        <v>117</v>
      </c>
    </row>
    <row r="30" spans="1:2" x14ac:dyDescent="0.25">
      <c r="A30" s="1" t="s">
        <v>32</v>
      </c>
      <c r="B30" t="s">
        <v>124</v>
      </c>
    </row>
    <row r="31" spans="1:2" x14ac:dyDescent="0.25">
      <c r="A31" s="1" t="s">
        <v>33</v>
      </c>
      <c r="B31" t="s">
        <v>108</v>
      </c>
    </row>
    <row r="32" spans="1:2" x14ac:dyDescent="0.25">
      <c r="A32" s="1" t="s">
        <v>34</v>
      </c>
      <c r="B32" t="s">
        <v>96</v>
      </c>
    </row>
    <row r="33" spans="1:2" x14ac:dyDescent="0.25">
      <c r="A33" s="1" t="s">
        <v>35</v>
      </c>
      <c r="B33" t="s">
        <v>84</v>
      </c>
    </row>
    <row r="34" spans="1:2" x14ac:dyDescent="0.25">
      <c r="A34" s="1" t="s">
        <v>36</v>
      </c>
      <c r="B34" t="s">
        <v>114</v>
      </c>
    </row>
    <row r="35" spans="1:2" x14ac:dyDescent="0.25">
      <c r="A35" s="1" t="s">
        <v>37</v>
      </c>
      <c r="B35" t="s">
        <v>97</v>
      </c>
    </row>
    <row r="36" spans="1:2" x14ac:dyDescent="0.25">
      <c r="A36" s="1" t="s">
        <v>38</v>
      </c>
      <c r="B36" t="s">
        <v>94</v>
      </c>
    </row>
    <row r="37" spans="1:2" x14ac:dyDescent="0.25">
      <c r="A37" s="1" t="s">
        <v>39</v>
      </c>
      <c r="B37" t="s">
        <v>107</v>
      </c>
    </row>
    <row r="38" spans="1:2" x14ac:dyDescent="0.25">
      <c r="A38" s="1" t="s">
        <v>40</v>
      </c>
      <c r="B38" t="s">
        <v>120</v>
      </c>
    </row>
    <row r="39" spans="1:2" x14ac:dyDescent="0.25">
      <c r="A39" s="1" t="s">
        <v>41</v>
      </c>
      <c r="B39" t="s">
        <v>119</v>
      </c>
    </row>
    <row r="40" spans="1:2" x14ac:dyDescent="0.25">
      <c r="A40" s="1" t="s">
        <v>42</v>
      </c>
      <c r="B40" t="s">
        <v>98</v>
      </c>
    </row>
    <row r="41" spans="1:2" x14ac:dyDescent="0.25">
      <c r="A41" s="1" t="s">
        <v>43</v>
      </c>
      <c r="B41" t="s">
        <v>113</v>
      </c>
    </row>
    <row r="42" spans="1:2" x14ac:dyDescent="0.25">
      <c r="A42" s="1" t="s">
        <v>44</v>
      </c>
      <c r="B42" t="s">
        <v>123</v>
      </c>
    </row>
    <row r="43" spans="1:2" x14ac:dyDescent="0.25">
      <c r="A43" s="1" t="s">
        <v>45</v>
      </c>
      <c r="B43" t="s">
        <v>81</v>
      </c>
    </row>
    <row r="44" spans="1:2" x14ac:dyDescent="0.25">
      <c r="A44" s="1" t="s">
        <v>46</v>
      </c>
      <c r="B44" t="s">
        <v>116</v>
      </c>
    </row>
    <row r="45" spans="1:2" x14ac:dyDescent="0.25">
      <c r="A45" s="1" t="s">
        <v>47</v>
      </c>
      <c r="B45" t="s">
        <v>71</v>
      </c>
    </row>
    <row r="46" spans="1:2" x14ac:dyDescent="0.25">
      <c r="A46" s="1" t="s">
        <v>48</v>
      </c>
      <c r="B46" t="s">
        <v>87</v>
      </c>
    </row>
    <row r="47" spans="1:2" x14ac:dyDescent="0.25">
      <c r="A47" s="1" t="s">
        <v>49</v>
      </c>
      <c r="B47" t="s">
        <v>80</v>
      </c>
    </row>
    <row r="48" spans="1:2" x14ac:dyDescent="0.25">
      <c r="A48" s="1" t="s">
        <v>50</v>
      </c>
      <c r="B48" t="s">
        <v>88</v>
      </c>
    </row>
    <row r="49" spans="1:2" x14ac:dyDescent="0.25">
      <c r="A49" s="1" t="s">
        <v>51</v>
      </c>
      <c r="B49" t="s">
        <v>85</v>
      </c>
    </row>
    <row r="50" spans="1:2" x14ac:dyDescent="0.25">
      <c r="A50" s="2" t="s">
        <v>56</v>
      </c>
    </row>
    <row r="51" spans="1:2" x14ac:dyDescent="0.25">
      <c r="A51" s="1" t="s">
        <v>76</v>
      </c>
      <c r="B51" t="s">
        <v>77</v>
      </c>
    </row>
    <row r="52" spans="1:2" x14ac:dyDescent="0.25">
      <c r="A52" s="1" t="s">
        <v>74</v>
      </c>
      <c r="B52" t="s">
        <v>75</v>
      </c>
    </row>
    <row r="53" spans="1:2" x14ac:dyDescent="0.25">
      <c r="A53" s="1" t="s">
        <v>52</v>
      </c>
      <c r="B53" t="s">
        <v>93</v>
      </c>
    </row>
    <row r="54" spans="1:2" x14ac:dyDescent="0.25">
      <c r="A54" s="1" t="s">
        <v>54</v>
      </c>
      <c r="B54" t="s">
        <v>78</v>
      </c>
    </row>
    <row r="55" spans="1:2" x14ac:dyDescent="0.25">
      <c r="A55" s="2" t="s">
        <v>53</v>
      </c>
    </row>
    <row r="56" spans="1:2" x14ac:dyDescent="0.25">
      <c r="A56" s="1" t="s">
        <v>59</v>
      </c>
      <c r="B56" t="s">
        <v>89</v>
      </c>
    </row>
    <row r="57" spans="1:2" x14ac:dyDescent="0.25">
      <c r="A57" t="s">
        <v>73</v>
      </c>
      <c r="B57" t="s">
        <v>90</v>
      </c>
    </row>
    <row r="58" spans="1:2" x14ac:dyDescent="0.25">
      <c r="A58" t="s">
        <v>72</v>
      </c>
      <c r="B58" t="s">
        <v>91</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budget request for Jan'25</vt:lpstr>
      <vt:lpstr>Budget Vs Actual Comparison </vt:lpstr>
      <vt:lpstr>Cash Book</vt:lpstr>
      <vt:lpstr>COA - for reference only</vt:lpstr>
      <vt:lpstr>'budget request for Jan''25'!Print_Area</vt:lpstr>
      <vt:lpstr>'Budget Vs Actual Comparison '!Print_Area</vt:lpstr>
      <vt:lpstr>'Budget Vs Actual Comparison '!Print_Titles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2024-10-28T08:42:50Z</cp:lastPrinted>
  <dcterms:created xsi:type="dcterms:W3CDTF">2022-02-04T02:23:35Z</dcterms:created>
  <dcterms:modified xsi:type="dcterms:W3CDTF">2025-01-02T04:27:00Z</dcterms:modified>
</cp:coreProperties>
</file>