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IS BU\4)CASH\MONTHLY CASH BUDGET REQUEST\AUG'24\"/>
    </mc:Choice>
  </mc:AlternateContent>
  <bookViews>
    <workbookView xWindow="0" yWindow="0" windowWidth="23040" windowHeight="8520" firstSheet="4" activeTab="4"/>
  </bookViews>
  <sheets>
    <sheet name="Budget Vs Actual Format" sheetId="1" state="hidden" r:id="rId1"/>
    <sheet name="Details" sheetId="23" state="hidden" r:id="rId2"/>
    <sheet name="Income" sheetId="24" state="hidden" r:id="rId3"/>
    <sheet name=" Cash Book 1" sheetId="25" state="hidden" r:id="rId4"/>
    <sheet name="IS Budget Request Format " sheetId="20" r:id="rId5"/>
    <sheet name="COA - for reference only" sheetId="2" state="hidden" r:id="rId6"/>
    <sheet name="Cash Book" sheetId="16" state="hidden" r:id="rId7"/>
    <sheet name="Car Fuel" sheetId="15" state="hidden" r:id="rId8"/>
    <sheet name="ANALYSIS" sheetId="5" state="hidden" r:id="rId9"/>
    <sheet name="approval" sheetId="19" state="hidden" r:id="rId10"/>
    <sheet name="approval 2" sheetId="22" state="hidden" r:id="rId11"/>
  </sheets>
  <definedNames>
    <definedName name="_xlnm._FilterDatabase" localSheetId="6" hidden="1">'Cash Book'!$A$3:$XEU$179</definedName>
    <definedName name="_xlnm.Print_Titles" localSheetId="0">'Budget Vs Actual Format'!$3:$3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20" l="1"/>
  <c r="C18" i="20"/>
  <c r="F40" i="20" l="1"/>
  <c r="L40" i="20" s="1"/>
  <c r="F43" i="20" l="1"/>
  <c r="M40" i="20"/>
  <c r="G36" i="20"/>
  <c r="F41" i="24" l="1"/>
  <c r="E41" i="24" l="1"/>
  <c r="M50" i="25" l="1"/>
  <c r="M53" i="25" s="1"/>
  <c r="M179" i="25" s="1"/>
  <c r="Q40" i="25"/>
  <c r="Q41" i="25" s="1"/>
  <c r="Q42" i="25" s="1"/>
  <c r="Q43" i="25" s="1"/>
  <c r="Q44" i="25" s="1"/>
  <c r="Q45" i="25" s="1"/>
  <c r="Q46" i="25" s="1"/>
  <c r="Q47" i="25" s="1"/>
  <c r="R28" i="25"/>
  <c r="R29" i="25" s="1"/>
  <c r="O179" i="25"/>
  <c r="N179" i="25"/>
  <c r="L179" i="25"/>
  <c r="K179" i="25"/>
  <c r="J179" i="25"/>
  <c r="I179" i="25"/>
  <c r="T161" i="25"/>
  <c r="S161" i="25"/>
  <c r="P50" i="25"/>
  <c r="P51" i="25" s="1"/>
  <c r="P52" i="25" s="1"/>
  <c r="P4" i="25"/>
  <c r="P53" i="25" l="1"/>
  <c r="P54" i="25" s="1"/>
  <c r="P55" i="25" s="1"/>
  <c r="P56" i="25" s="1"/>
  <c r="P57" i="25" s="1"/>
  <c r="P58" i="25" s="1"/>
  <c r="P59" i="25" s="1"/>
  <c r="P60" i="25" s="1"/>
  <c r="P61" i="25" s="1"/>
  <c r="P62" i="25" s="1"/>
  <c r="P63" i="25" s="1"/>
  <c r="P64" i="25" s="1"/>
  <c r="P65" i="25" s="1"/>
  <c r="P66" i="25" s="1"/>
  <c r="P67" i="25" s="1"/>
  <c r="P68" i="25" s="1"/>
  <c r="P69" i="25" s="1"/>
  <c r="P70" i="25" s="1"/>
  <c r="P71" i="25" s="1"/>
  <c r="P72" i="25" s="1"/>
  <c r="P73" i="25" s="1"/>
  <c r="P74" i="25" s="1"/>
  <c r="P75" i="25" s="1"/>
  <c r="P76" i="25" s="1"/>
  <c r="P77" i="25" s="1"/>
  <c r="P78" i="25" s="1"/>
  <c r="P79" i="25" s="1"/>
  <c r="P80" i="25" s="1"/>
  <c r="P81" i="25" s="1"/>
  <c r="P82" i="25" s="1"/>
  <c r="P83" i="25" s="1"/>
  <c r="P84" i="25" s="1"/>
  <c r="P85" i="25" s="1"/>
  <c r="P86" i="25" s="1"/>
  <c r="P87" i="25" s="1"/>
  <c r="P88" i="25" s="1"/>
  <c r="P89" i="25" s="1"/>
  <c r="P90" i="25" s="1"/>
  <c r="P91" i="25" s="1"/>
  <c r="P92" i="25" s="1"/>
  <c r="P93" i="25" s="1"/>
  <c r="P94" i="25" s="1"/>
  <c r="P95" i="25" s="1"/>
  <c r="P96" i="25" s="1"/>
  <c r="P97" i="25" s="1"/>
  <c r="P98" i="25" s="1"/>
  <c r="P99" i="25" s="1"/>
  <c r="P100" i="25" s="1"/>
  <c r="P101" i="25" s="1"/>
  <c r="P102" i="25" s="1"/>
  <c r="P103" i="25" s="1"/>
  <c r="P104" i="25" s="1"/>
  <c r="P105" i="25" s="1"/>
  <c r="P106" i="25" s="1"/>
  <c r="P107" i="25" s="1"/>
  <c r="P108" i="25" s="1"/>
  <c r="P109" i="25" s="1"/>
  <c r="P110" i="25" s="1"/>
  <c r="P111" i="25" s="1"/>
  <c r="P112" i="25" s="1"/>
  <c r="P113" i="25" s="1"/>
  <c r="P114" i="25" s="1"/>
  <c r="P115" i="25" s="1"/>
  <c r="P116" i="25" s="1"/>
  <c r="P117" i="25" s="1"/>
  <c r="P118" i="25" s="1"/>
  <c r="P119" i="25" s="1"/>
  <c r="P120" i="25" s="1"/>
  <c r="P121" i="25" s="1"/>
  <c r="P122" i="25" s="1"/>
  <c r="P123" i="25" s="1"/>
  <c r="P124" i="25" s="1"/>
  <c r="P125" i="25" s="1"/>
  <c r="P126" i="25" s="1"/>
  <c r="P127" i="25" s="1"/>
  <c r="P128" i="25" s="1"/>
  <c r="P129" i="25" s="1"/>
  <c r="P130" i="25" s="1"/>
  <c r="P131" i="25" s="1"/>
  <c r="P132" i="25" s="1"/>
  <c r="P133" i="25" s="1"/>
  <c r="P134" i="25" s="1"/>
  <c r="P135" i="25" s="1"/>
  <c r="P136" i="25" s="1"/>
  <c r="P137" i="25" s="1"/>
  <c r="P138" i="25" s="1"/>
  <c r="P139" i="25" s="1"/>
  <c r="P140" i="25" s="1"/>
  <c r="P141" i="25" s="1"/>
  <c r="P142" i="25" s="1"/>
  <c r="P143" i="25" s="1"/>
  <c r="P144" i="25" s="1"/>
  <c r="P145" i="25" s="1"/>
  <c r="P146" i="25" s="1"/>
  <c r="P147" i="25" s="1"/>
  <c r="P148" i="25" s="1"/>
  <c r="P149" i="25" s="1"/>
  <c r="P150" i="25" s="1"/>
  <c r="P151" i="25" s="1"/>
  <c r="P152" i="25" s="1"/>
  <c r="P153" i="25" s="1"/>
  <c r="P154" i="25" s="1"/>
  <c r="P155" i="25" s="1"/>
  <c r="P156" i="25" s="1"/>
  <c r="P157" i="25" s="1"/>
  <c r="P158" i="25" s="1"/>
  <c r="P159" i="25" s="1"/>
  <c r="P160" i="25" s="1"/>
  <c r="P161" i="25" s="1"/>
  <c r="P162" i="25" s="1"/>
  <c r="P163" i="25" s="1"/>
  <c r="P164" i="25" s="1"/>
  <c r="P165" i="25" s="1"/>
  <c r="P166" i="25" s="1"/>
  <c r="P167" i="25" s="1"/>
  <c r="P168" i="25" s="1"/>
  <c r="P169" i="25" s="1"/>
  <c r="P170" i="25" s="1"/>
  <c r="P171" i="25" s="1"/>
  <c r="P172" i="25" s="1"/>
  <c r="P173" i="25" s="1"/>
  <c r="P174" i="25" s="1"/>
  <c r="P175" i="25" s="1"/>
  <c r="P176" i="25" s="1"/>
  <c r="P177" i="25" s="1"/>
  <c r="P178" i="25" s="1"/>
  <c r="Q50" i="25"/>
  <c r="Q51" i="25" s="1"/>
  <c r="Q52" i="25" s="1"/>
  <c r="Q53" i="25" s="1"/>
  <c r="Q54" i="25" s="1"/>
  <c r="Q55" i="25" s="1"/>
  <c r="Q56" i="25" s="1"/>
  <c r="Q57" i="25" s="1"/>
  <c r="Q58" i="25" s="1"/>
  <c r="Q59" i="25" s="1"/>
  <c r="Q60" i="25" s="1"/>
  <c r="Q61" i="25" s="1"/>
  <c r="Q62" i="25" s="1"/>
  <c r="Q63" i="25" s="1"/>
  <c r="Q64" i="25" s="1"/>
  <c r="Q65" i="25" s="1"/>
  <c r="Q66" i="25" s="1"/>
  <c r="Q67" i="25" s="1"/>
  <c r="Q68" i="25" s="1"/>
  <c r="Q69" i="25" s="1"/>
  <c r="Q70" i="25" s="1"/>
  <c r="Q71" i="25" s="1"/>
  <c r="Q72" i="25" s="1"/>
  <c r="Q73" i="25" s="1"/>
  <c r="Q74" i="25" s="1"/>
  <c r="Q75" i="25" s="1"/>
  <c r="Q76" i="25" s="1"/>
  <c r="Q77" i="25" s="1"/>
  <c r="Q78" i="25" s="1"/>
  <c r="Q79" i="25" s="1"/>
  <c r="Q80" i="25" s="1"/>
  <c r="Q81" i="25" s="1"/>
  <c r="Q82" i="25" s="1"/>
  <c r="Q83" i="25" s="1"/>
  <c r="Q84" i="25" s="1"/>
  <c r="Q85" i="25" s="1"/>
  <c r="Q86" i="25" s="1"/>
  <c r="Q87" i="25" s="1"/>
  <c r="Q88" i="25" s="1"/>
  <c r="Q89" i="25" s="1"/>
  <c r="Q90" i="25" s="1"/>
  <c r="Q91" i="25" s="1"/>
  <c r="Q92" i="25" s="1"/>
  <c r="Q93" i="25" s="1"/>
  <c r="Q94" i="25" s="1"/>
  <c r="Q95" i="25" s="1"/>
  <c r="Q96" i="25" s="1"/>
  <c r="Q97" i="25" s="1"/>
  <c r="Q98" i="25" s="1"/>
  <c r="Q99" i="25" s="1"/>
  <c r="Q100" i="25" s="1"/>
  <c r="Q101" i="25" s="1"/>
  <c r="Q119" i="25" s="1"/>
  <c r="Q137" i="25" s="1"/>
  <c r="Q155" i="25" s="1"/>
  <c r="Q173" i="25" s="1"/>
  <c r="XEU4" i="25"/>
  <c r="P179" i="25" l="1"/>
  <c r="Q102" i="25"/>
  <c r="Q120" i="25" s="1"/>
  <c r="Q138" i="25" s="1"/>
  <c r="Q156" i="25" s="1"/>
  <c r="Q174" i="25" s="1"/>
  <c r="Q103" i="25"/>
  <c r="Q121" i="25" l="1"/>
  <c r="Q139" i="25" s="1"/>
  <c r="Q157" i="25" s="1"/>
  <c r="Q175" i="25" s="1"/>
  <c r="Q104" i="25"/>
  <c r="Q105" i="25" l="1"/>
  <c r="Q122" i="25"/>
  <c r="Q140" i="25" s="1"/>
  <c r="Q158" i="25" s="1"/>
  <c r="Q176" i="25" s="1"/>
  <c r="Q123" i="25" l="1"/>
  <c r="Q141" i="25" s="1"/>
  <c r="Q159" i="25" s="1"/>
  <c r="Q177" i="25" s="1"/>
  <c r="Q106" i="25"/>
  <c r="Q107" i="25" l="1"/>
  <c r="Q124" i="25"/>
  <c r="Q142" i="25" s="1"/>
  <c r="Q160" i="25" s="1"/>
  <c r="Q178" i="25" s="1"/>
  <c r="Q125" i="25" l="1"/>
  <c r="Q143" i="25" s="1"/>
  <c r="Q161" i="25" s="1"/>
  <c r="Q108" i="25"/>
  <c r="Q109" i="25" l="1"/>
  <c r="Q126" i="25"/>
  <c r="Q144" i="25" s="1"/>
  <c r="Q162" i="25" s="1"/>
  <c r="Q127" i="25" l="1"/>
  <c r="Q145" i="25" s="1"/>
  <c r="Q163" i="25" s="1"/>
  <c r="Q110" i="25"/>
  <c r="Q111" i="25" l="1"/>
  <c r="Q128" i="25"/>
  <c r="Q146" i="25" s="1"/>
  <c r="Q164" i="25" s="1"/>
  <c r="Q129" i="25" l="1"/>
  <c r="Q147" i="25" s="1"/>
  <c r="Q165" i="25" s="1"/>
  <c r="Q112" i="25"/>
  <c r="Q113" i="25" l="1"/>
  <c r="Q130" i="25"/>
  <c r="Q148" i="25" s="1"/>
  <c r="Q166" i="25" s="1"/>
  <c r="Q131" i="25" l="1"/>
  <c r="Q149" i="25" s="1"/>
  <c r="Q167" i="25" s="1"/>
  <c r="Q114" i="25"/>
  <c r="Q115" i="25" l="1"/>
  <c r="Q132" i="25"/>
  <c r="Q150" i="25" s="1"/>
  <c r="Q168" i="25" s="1"/>
  <c r="Q133" i="25" l="1"/>
  <c r="Q151" i="25" s="1"/>
  <c r="Q169" i="25" s="1"/>
  <c r="Q116" i="25"/>
  <c r="Q117" i="25" l="1"/>
  <c r="Q134" i="25"/>
  <c r="Q152" i="25" s="1"/>
  <c r="Q170" i="25" s="1"/>
  <c r="Q135" i="25" l="1"/>
  <c r="Q153" i="25" s="1"/>
  <c r="Q171" i="25" s="1"/>
  <c r="Q118" i="25"/>
  <c r="Q136" i="25" s="1"/>
  <c r="Q154" i="25" s="1"/>
  <c r="Q172" i="25" s="1"/>
  <c r="Q179" i="25" l="1"/>
  <c r="E67" i="1" l="1"/>
  <c r="C67" i="1"/>
  <c r="E61" i="1"/>
  <c r="E12" i="1" l="1"/>
  <c r="E26" i="1"/>
  <c r="E65" i="1"/>
  <c r="E68" i="1"/>
  <c r="C68" i="1"/>
  <c r="E28" i="1"/>
  <c r="E50" i="1"/>
  <c r="E56" i="1" l="1"/>
  <c r="E22" i="1" l="1"/>
  <c r="H75" i="23"/>
  <c r="E64" i="1"/>
  <c r="E9" i="1" l="1"/>
  <c r="L5" i="20" l="1"/>
  <c r="C9" i="1" s="1"/>
  <c r="O178" i="16" l="1"/>
  <c r="N178" i="16"/>
  <c r="M178" i="16"/>
  <c r="L178" i="16"/>
  <c r="K178" i="16"/>
  <c r="J178" i="16"/>
  <c r="I178" i="16"/>
  <c r="Q5" i="16"/>
  <c r="Q6" i="16" s="1"/>
  <c r="Q7" i="16" s="1"/>
  <c r="Q8" i="16" s="1"/>
  <c r="Q9" i="16" s="1"/>
  <c r="Q10" i="16" s="1"/>
  <c r="Q11" i="16" s="1"/>
  <c r="Q12" i="16" s="1"/>
  <c r="Q13" i="16" s="1"/>
  <c r="Q14" i="16" s="1"/>
  <c r="Q15" i="16" s="1"/>
  <c r="Q16" i="16" s="1"/>
  <c r="Q17" i="16" s="1"/>
  <c r="Q18" i="16" s="1"/>
  <c r="Q19" i="16" s="1"/>
  <c r="Q20" i="16" s="1"/>
  <c r="Q21" i="16" s="1"/>
  <c r="Q22" i="16" s="1"/>
  <c r="Q23" i="16" s="1"/>
  <c r="Q24" i="16" s="1"/>
  <c r="Q25" i="16" s="1"/>
  <c r="Q26" i="16" s="1"/>
  <c r="Q27" i="16" s="1"/>
  <c r="Q28" i="16" s="1"/>
  <c r="Q29" i="16" s="1"/>
  <c r="Q30" i="16" s="1"/>
  <c r="Q31" i="16" s="1"/>
  <c r="Q32" i="16" s="1"/>
  <c r="Q33" i="16" s="1"/>
  <c r="Q34" i="16" s="1"/>
  <c r="Q35" i="16" s="1"/>
  <c r="Q36" i="16" s="1"/>
  <c r="Q37" i="16" s="1"/>
  <c r="Q38" i="16" s="1"/>
  <c r="Q39" i="16" s="1"/>
  <c r="Q40" i="16" s="1"/>
  <c r="Q41" i="16" s="1"/>
  <c r="Q42" i="16" s="1"/>
  <c r="Q43" i="16" s="1"/>
  <c r="Q44" i="16" s="1"/>
  <c r="Q45" i="16" s="1"/>
  <c r="Q46" i="16" s="1"/>
  <c r="Q47" i="16" s="1"/>
  <c r="Q48" i="16" s="1"/>
  <c r="Q49" i="16" s="1"/>
  <c r="Q50" i="16" s="1"/>
  <c r="Q51" i="16" s="1"/>
  <c r="Q52" i="16" s="1"/>
  <c r="Q53" i="16" s="1"/>
  <c r="Q54" i="16" s="1"/>
  <c r="Q55" i="16" s="1"/>
  <c r="Q56" i="16" s="1"/>
  <c r="Q57" i="16" s="1"/>
  <c r="Q58" i="16" s="1"/>
  <c r="Q59" i="16" s="1"/>
  <c r="Q60" i="16" s="1"/>
  <c r="Q61" i="16" s="1"/>
  <c r="Q62" i="16" s="1"/>
  <c r="Q63" i="16" s="1"/>
  <c r="Q64" i="16" s="1"/>
  <c r="Q65" i="16" s="1"/>
  <c r="Q66" i="16" s="1"/>
  <c r="Q67" i="16" s="1"/>
  <c r="Q68" i="16" s="1"/>
  <c r="Q69" i="16" s="1"/>
  <c r="P5" i="16"/>
  <c r="P6" i="16" s="1"/>
  <c r="P7" i="16" s="1"/>
  <c r="P8" i="16" s="1"/>
  <c r="P9" i="16" s="1"/>
  <c r="P10" i="16" s="1"/>
  <c r="P11" i="16" s="1"/>
  <c r="P12" i="16" s="1"/>
  <c r="P13" i="16" s="1"/>
  <c r="P14" i="16" s="1"/>
  <c r="P15" i="16" s="1"/>
  <c r="P16" i="16" s="1"/>
  <c r="P17" i="16" s="1"/>
  <c r="P18" i="16" s="1"/>
  <c r="P19" i="16" s="1"/>
  <c r="P20" i="16" s="1"/>
  <c r="P21" i="16" s="1"/>
  <c r="P22" i="16" s="1"/>
  <c r="P23" i="16" s="1"/>
  <c r="P24" i="16" s="1"/>
  <c r="P25" i="16" s="1"/>
  <c r="P26" i="16" s="1"/>
  <c r="P27" i="16" s="1"/>
  <c r="P28" i="16" s="1"/>
  <c r="P29" i="16" s="1"/>
  <c r="P30" i="16" s="1"/>
  <c r="P31" i="16" s="1"/>
  <c r="P32" i="16" s="1"/>
  <c r="P33" i="16" s="1"/>
  <c r="P34" i="16" s="1"/>
  <c r="P35" i="16" s="1"/>
  <c r="P36" i="16" s="1"/>
  <c r="P37" i="16" s="1"/>
  <c r="P38" i="16" s="1"/>
  <c r="P39" i="16" s="1"/>
  <c r="P40" i="16" s="1"/>
  <c r="P41" i="16" s="1"/>
  <c r="P42" i="16" s="1"/>
  <c r="P43" i="16" s="1"/>
  <c r="P44" i="16" s="1"/>
  <c r="P45" i="16" s="1"/>
  <c r="P46" i="16" s="1"/>
  <c r="P47" i="16" s="1"/>
  <c r="P48" i="16" s="1"/>
  <c r="P49" i="16" s="1"/>
  <c r="P50" i="16" s="1"/>
  <c r="P51" i="16" s="1"/>
  <c r="P52" i="16" s="1"/>
  <c r="P53" i="16" s="1"/>
  <c r="P54" i="16" s="1"/>
  <c r="P55" i="16" s="1"/>
  <c r="P56" i="16" s="1"/>
  <c r="P57" i="16" s="1"/>
  <c r="P58" i="16" s="1"/>
  <c r="P59" i="16" s="1"/>
  <c r="P60" i="16" s="1"/>
  <c r="P61" i="16" s="1"/>
  <c r="P62" i="16" s="1"/>
  <c r="P63" i="16" s="1"/>
  <c r="P64" i="16" s="1"/>
  <c r="P65" i="16" s="1"/>
  <c r="P66" i="16" s="1"/>
  <c r="P67" i="16" s="1"/>
  <c r="P68" i="16" s="1"/>
  <c r="P69" i="16" s="1"/>
  <c r="P70" i="16" s="1"/>
  <c r="P71" i="16" s="1"/>
  <c r="P72" i="16" s="1"/>
  <c r="P73" i="16" s="1"/>
  <c r="P74" i="16" s="1"/>
  <c r="P75" i="16" s="1"/>
  <c r="P76" i="16" s="1"/>
  <c r="P77" i="16" s="1"/>
  <c r="P78" i="16" s="1"/>
  <c r="P79" i="16" s="1"/>
  <c r="P80" i="16" s="1"/>
  <c r="P81" i="16" s="1"/>
  <c r="P82" i="16" s="1"/>
  <c r="P83" i="16" s="1"/>
  <c r="P84" i="16" s="1"/>
  <c r="P85" i="16" s="1"/>
  <c r="P86" i="16" s="1"/>
  <c r="P87" i="16" s="1"/>
  <c r="P88" i="16" s="1"/>
  <c r="P89" i="16" s="1"/>
  <c r="P90" i="16" s="1"/>
  <c r="P91" i="16" s="1"/>
  <c r="P92" i="16" s="1"/>
  <c r="P93" i="16" s="1"/>
  <c r="P94" i="16" s="1"/>
  <c r="P95" i="16" s="1"/>
  <c r="P96" i="16" s="1"/>
  <c r="P97" i="16" s="1"/>
  <c r="P98" i="16" s="1"/>
  <c r="P99" i="16" s="1"/>
  <c r="P100" i="16" s="1"/>
  <c r="P101" i="16" s="1"/>
  <c r="P102" i="16" s="1"/>
  <c r="P103" i="16" s="1"/>
  <c r="P104" i="16" s="1"/>
  <c r="P105" i="16" s="1"/>
  <c r="P106" i="16" s="1"/>
  <c r="P107" i="16" s="1"/>
  <c r="P108" i="16" s="1"/>
  <c r="P109" i="16" s="1"/>
  <c r="P110" i="16" s="1"/>
  <c r="P111" i="16" s="1"/>
  <c r="P112" i="16" s="1"/>
  <c r="P113" i="16" s="1"/>
  <c r="P114" i="16" s="1"/>
  <c r="P115" i="16" s="1"/>
  <c r="P116" i="16" s="1"/>
  <c r="P117" i="16" s="1"/>
  <c r="P118" i="16" s="1"/>
  <c r="P119" i="16" s="1"/>
  <c r="P120" i="16" s="1"/>
  <c r="P121" i="16" s="1"/>
  <c r="P122" i="16" s="1"/>
  <c r="P123" i="16" s="1"/>
  <c r="P124" i="16" s="1"/>
  <c r="P125" i="16" s="1"/>
  <c r="P126" i="16" s="1"/>
  <c r="P127" i="16" s="1"/>
  <c r="P128" i="16" s="1"/>
  <c r="P129" i="16" s="1"/>
  <c r="P130" i="16" s="1"/>
  <c r="P131" i="16" s="1"/>
  <c r="P132" i="16" s="1"/>
  <c r="P133" i="16" s="1"/>
  <c r="P134" i="16" s="1"/>
  <c r="P135" i="16" s="1"/>
  <c r="P136" i="16" s="1"/>
  <c r="P137" i="16" s="1"/>
  <c r="P138" i="16" s="1"/>
  <c r="P139" i="16" s="1"/>
  <c r="P140" i="16" s="1"/>
  <c r="P141" i="16" s="1"/>
  <c r="P142" i="16" s="1"/>
  <c r="P143" i="16" s="1"/>
  <c r="P144" i="16" s="1"/>
  <c r="P145" i="16" s="1"/>
  <c r="P146" i="16" s="1"/>
  <c r="P147" i="16" s="1"/>
  <c r="P148" i="16" s="1"/>
  <c r="P149" i="16" s="1"/>
  <c r="P150" i="16" s="1"/>
  <c r="P151" i="16" s="1"/>
  <c r="P152" i="16" s="1"/>
  <c r="P153" i="16" s="1"/>
  <c r="P154" i="16" s="1"/>
  <c r="P155" i="16" s="1"/>
  <c r="P156" i="16" s="1"/>
  <c r="P157" i="16" s="1"/>
  <c r="P158" i="16" s="1"/>
  <c r="P159" i="16" s="1"/>
  <c r="P160" i="16" s="1"/>
  <c r="P161" i="16" s="1"/>
  <c r="P162" i="16" s="1"/>
  <c r="P163" i="16" s="1"/>
  <c r="P164" i="16" s="1"/>
  <c r="P165" i="16" s="1"/>
  <c r="P166" i="16" s="1"/>
  <c r="P167" i="16" s="1"/>
  <c r="P168" i="16" s="1"/>
  <c r="P169" i="16" s="1"/>
  <c r="P170" i="16" s="1"/>
  <c r="P171" i="16" s="1"/>
  <c r="P172" i="16" s="1"/>
  <c r="P173" i="16" s="1"/>
  <c r="P174" i="16" s="1"/>
  <c r="P175" i="16" s="1"/>
  <c r="P176" i="16" s="1"/>
  <c r="P177" i="16" s="1"/>
  <c r="P178" i="16" s="1"/>
  <c r="XEU4" i="16"/>
  <c r="Q99" i="16" l="1"/>
  <c r="Q70" i="16"/>
  <c r="Q71" i="16" l="1"/>
  <c r="Q100" i="16"/>
  <c r="Q101" i="16" l="1"/>
  <c r="Q102" i="16" s="1"/>
  <c r="Q103" i="16" s="1"/>
  <c r="Q104" i="16" s="1"/>
  <c r="Q105" i="16" s="1"/>
  <c r="Q106" i="16" s="1"/>
  <c r="Q107" i="16" s="1"/>
  <c r="Q108" i="16" s="1"/>
  <c r="Q109" i="16" s="1"/>
  <c r="Q110" i="16" s="1"/>
  <c r="Q72" i="16"/>
  <c r="Q73" i="16" s="1"/>
  <c r="Q74" i="16" s="1"/>
  <c r="Q75" i="16" s="1"/>
  <c r="Q76" i="16" s="1"/>
  <c r="Q77" i="16" s="1"/>
  <c r="Q78" i="16" s="1"/>
  <c r="Q79" i="16" s="1"/>
  <c r="Q80" i="16" s="1"/>
  <c r="Q81" i="16" s="1"/>
  <c r="Q82" i="16" s="1"/>
  <c r="Q83" i="16" s="1"/>
  <c r="Q84" i="16" s="1"/>
  <c r="Q85" i="16" s="1"/>
  <c r="Q86" i="16" s="1"/>
  <c r="Q87" i="16" s="1"/>
  <c r="Q88" i="16" s="1"/>
  <c r="Q89" i="16" s="1"/>
  <c r="Q90" i="16" s="1"/>
  <c r="Q91" i="16" s="1"/>
  <c r="Q92" i="16" s="1"/>
  <c r="Q93" i="16" s="1"/>
  <c r="Q94" i="16" s="1"/>
  <c r="Q95" i="16" s="1"/>
  <c r="Q96" i="16" s="1"/>
  <c r="Q97" i="16" s="1"/>
  <c r="Q98" i="16" s="1"/>
  <c r="Q111" i="16" l="1"/>
  <c r="Q128" i="16"/>
  <c r="Q177" i="16" l="1"/>
  <c r="Q178" i="16" s="1"/>
  <c r="Q146" i="16"/>
  <c r="Q164" i="16" s="1"/>
  <c r="Q129" i="16"/>
  <c r="Q147" i="16" s="1"/>
  <c r="Q165" i="16" s="1"/>
  <c r="Q112" i="16"/>
  <c r="Q113" i="16" l="1"/>
  <c r="Q130" i="16"/>
  <c r="Q148" i="16" s="1"/>
  <c r="Q166" i="16" s="1"/>
  <c r="Q131" i="16" l="1"/>
  <c r="Q149" i="16" s="1"/>
  <c r="Q167" i="16" s="1"/>
  <c r="Q114" i="16"/>
  <c r="Q115" i="16" l="1"/>
  <c r="Q132" i="16"/>
  <c r="Q150" i="16" s="1"/>
  <c r="Q168" i="16" s="1"/>
  <c r="Q133" i="16" l="1"/>
  <c r="Q151" i="16" s="1"/>
  <c r="Q169" i="16" s="1"/>
  <c r="Q116" i="16"/>
  <c r="Q117" i="16" l="1"/>
  <c r="Q134" i="16"/>
  <c r="Q152" i="16" s="1"/>
  <c r="Q170" i="16" s="1"/>
  <c r="Q135" i="16" l="1"/>
  <c r="Q153" i="16" s="1"/>
  <c r="Q171" i="16" s="1"/>
  <c r="Q118" i="16"/>
  <c r="Q119" i="16" l="1"/>
  <c r="Q136" i="16"/>
  <c r="Q154" i="16" s="1"/>
  <c r="Q172" i="16" s="1"/>
  <c r="Q137" i="16" l="1"/>
  <c r="Q155" i="16" s="1"/>
  <c r="Q173" i="16" s="1"/>
  <c r="Q120" i="16"/>
  <c r="Q121" i="16" l="1"/>
  <c r="Q138" i="16"/>
  <c r="Q156" i="16" s="1"/>
  <c r="Q174" i="16" s="1"/>
  <c r="Q139" i="16" l="1"/>
  <c r="Q157" i="16" s="1"/>
  <c r="Q175" i="16" s="1"/>
  <c r="Q122" i="16"/>
  <c r="Q123" i="16" l="1"/>
  <c r="Q140" i="16"/>
  <c r="Q158" i="16" s="1"/>
  <c r="Q176" i="16" s="1"/>
  <c r="Q141" i="16" l="1"/>
  <c r="Q159" i="16" s="1"/>
  <c r="Q124" i="16"/>
  <c r="Q125" i="16" l="1"/>
  <c r="Q142" i="16"/>
  <c r="Q160" i="16" s="1"/>
  <c r="Q143" i="16" l="1"/>
  <c r="Q161" i="16" s="1"/>
  <c r="Q126" i="16"/>
  <c r="Q127" i="16" l="1"/>
  <c r="Q145" i="16" s="1"/>
  <c r="Q163" i="16" s="1"/>
  <c r="Q144" i="16"/>
  <c r="Q162" i="16" s="1"/>
  <c r="G29" i="1" l="1"/>
  <c r="G30" i="1"/>
  <c r="G31" i="1"/>
  <c r="G32" i="1"/>
  <c r="G33" i="1"/>
  <c r="G35" i="1"/>
  <c r="G36" i="1"/>
  <c r="K43" i="20" l="1"/>
  <c r="I43" i="20"/>
  <c r="H43" i="20"/>
  <c r="G43" i="20"/>
  <c r="D43" i="20"/>
  <c r="M42" i="20"/>
  <c r="L42" i="20"/>
  <c r="M41" i="20"/>
  <c r="L41" i="20"/>
  <c r="E43" i="20"/>
  <c r="M39" i="20"/>
  <c r="L39" i="20"/>
  <c r="C65" i="1" s="1"/>
  <c r="M38" i="20"/>
  <c r="L38" i="20"/>
  <c r="M37" i="20"/>
  <c r="L37" i="20"/>
  <c r="M36" i="20"/>
  <c r="B64" i="1" s="1"/>
  <c r="L36" i="20"/>
  <c r="C64" i="1" s="1"/>
  <c r="M35" i="20"/>
  <c r="L35" i="20"/>
  <c r="M34" i="20"/>
  <c r="L34" i="20"/>
  <c r="M33" i="20"/>
  <c r="L33" i="20"/>
  <c r="M32" i="20"/>
  <c r="L32" i="20"/>
  <c r="M31" i="20"/>
  <c r="L31" i="20"/>
  <c r="M30" i="20"/>
  <c r="L30" i="20"/>
  <c r="M29" i="20"/>
  <c r="L29" i="20"/>
  <c r="M28" i="20"/>
  <c r="L28" i="20"/>
  <c r="M27" i="20"/>
  <c r="L27" i="20"/>
  <c r="C49" i="1" s="1"/>
  <c r="M26" i="20"/>
  <c r="L26" i="20"/>
  <c r="M25" i="20"/>
  <c r="L25" i="20"/>
  <c r="C43" i="1" s="1"/>
  <c r="M24" i="20"/>
  <c r="L24" i="20"/>
  <c r="C34" i="1" s="1"/>
  <c r="G34" i="1" s="1"/>
  <c r="M23" i="20"/>
  <c r="L23" i="20"/>
  <c r="M22" i="20"/>
  <c r="L22" i="20"/>
  <c r="M21" i="20"/>
  <c r="L21" i="20"/>
  <c r="M20" i="20"/>
  <c r="L20" i="20"/>
  <c r="C28" i="1" s="1"/>
  <c r="G28" i="1" s="1"/>
  <c r="M19" i="20"/>
  <c r="L19" i="20"/>
  <c r="M18" i="20"/>
  <c r="L18" i="20"/>
  <c r="C26" i="1" s="1"/>
  <c r="M17" i="20"/>
  <c r="L17" i="20"/>
  <c r="M16" i="20"/>
  <c r="L16" i="20"/>
  <c r="M15" i="20"/>
  <c r="L15" i="20"/>
  <c r="C22" i="1" s="1"/>
  <c r="M14" i="20"/>
  <c r="L14" i="20"/>
  <c r="M13" i="20"/>
  <c r="L13" i="20"/>
  <c r="M12" i="20"/>
  <c r="L12" i="20"/>
  <c r="M11" i="20"/>
  <c r="L11" i="20"/>
  <c r="M10" i="20"/>
  <c r="L10" i="20"/>
  <c r="M9" i="20"/>
  <c r="L9" i="20"/>
  <c r="M8" i="20"/>
  <c r="L8" i="20"/>
  <c r="M7" i="20"/>
  <c r="C43" i="20"/>
  <c r="M6" i="20"/>
  <c r="L6" i="20"/>
  <c r="M5" i="20"/>
  <c r="M43" i="20" l="1"/>
  <c r="L7" i="20"/>
  <c r="C12" i="1" s="1"/>
  <c r="C56" i="1" s="1"/>
  <c r="C61" i="1"/>
  <c r="J43" i="20"/>
  <c r="L43" i="20" l="1"/>
  <c r="D76" i="1"/>
  <c r="B76" i="1"/>
  <c r="G73" i="1"/>
  <c r="G76" i="1" s="1"/>
  <c r="F73" i="1"/>
  <c r="F76" i="1" s="1"/>
  <c r="E70" i="1"/>
  <c r="D4" i="5" s="1"/>
  <c r="D70" i="1"/>
  <c r="B70" i="1"/>
  <c r="G69" i="1"/>
  <c r="F69" i="1"/>
  <c r="G67" i="1"/>
  <c r="F67" i="1"/>
  <c r="G66" i="1"/>
  <c r="F66" i="1"/>
  <c r="G65" i="1"/>
  <c r="F65" i="1"/>
  <c r="F64" i="1"/>
  <c r="G64" i="1"/>
  <c r="G63" i="1"/>
  <c r="F63" i="1"/>
  <c r="G62" i="1"/>
  <c r="F62" i="1"/>
  <c r="G61" i="1"/>
  <c r="F61" i="1"/>
  <c r="D56" i="1"/>
  <c r="B56" i="1"/>
  <c r="G54" i="1"/>
  <c r="F54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38" i="1"/>
  <c r="F38" i="1"/>
  <c r="G37" i="1"/>
  <c r="F37" i="1"/>
  <c r="F36" i="1"/>
  <c r="F35" i="1"/>
  <c r="F34" i="1"/>
  <c r="F33" i="1"/>
  <c r="F32" i="1"/>
  <c r="F31" i="1"/>
  <c r="F30" i="1"/>
  <c r="F29" i="1"/>
  <c r="F28" i="1"/>
  <c r="G27" i="1"/>
  <c r="F27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  <c r="G26" i="1"/>
  <c r="C70" i="1"/>
  <c r="D3" i="5" s="1"/>
  <c r="D6" i="15"/>
  <c r="D4" i="15"/>
  <c r="D5" i="15"/>
  <c r="D3" i="15"/>
  <c r="D7" i="15"/>
  <c r="F70" i="1" l="1"/>
  <c r="E57" i="1"/>
  <c r="C4" i="5" s="1"/>
  <c r="D78" i="1"/>
  <c r="B78" i="1"/>
  <c r="E78" i="1"/>
  <c r="B4" i="5" s="1"/>
  <c r="G70" i="1"/>
  <c r="H70" i="1" s="1"/>
  <c r="C78" i="1"/>
  <c r="F56" i="1"/>
  <c r="C57" i="1"/>
  <c r="G56" i="1"/>
  <c r="D5" i="5"/>
  <c r="F78" i="1" l="1"/>
  <c r="G57" i="1"/>
  <c r="G58" i="1" s="1"/>
  <c r="G79" i="1"/>
  <c r="G78" i="1"/>
  <c r="B3" i="5"/>
  <c r="B5" i="5" s="1"/>
  <c r="C3" i="5"/>
  <c r="C5" i="5" s="1"/>
</calcChain>
</file>

<file path=xl/comments1.xml><?xml version="1.0" encoding="utf-8"?>
<comments xmlns="http://schemas.openxmlformats.org/spreadsheetml/2006/main">
  <authors>
    <author>user</author>
  </authors>
  <commentList>
    <comment ref="P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is-699340/-
mc-707,000/-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4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T300E battery 2pcs for NPT customer National Library
1pcs x 302 USD
10% discount</t>
        </r>
      </text>
    </comment>
  </commentList>
</comments>
</file>

<file path=xl/sharedStrings.xml><?xml version="1.0" encoding="utf-8"?>
<sst xmlns="http://schemas.openxmlformats.org/spreadsheetml/2006/main" count="1856" uniqueCount="753">
  <si>
    <t>COA</t>
  </si>
  <si>
    <t>Budget
(MMK)</t>
  </si>
  <si>
    <t>Actual
(MMK)</t>
  </si>
  <si>
    <t>Variance
(MMK)</t>
  </si>
  <si>
    <t>61010009 Tools and Equipment</t>
  </si>
  <si>
    <t>61010011 Travelling cost of sale team</t>
  </si>
  <si>
    <t>61010027 Employee Social Insurance</t>
  </si>
  <si>
    <t>61001032 Admin - Commission and Incentive</t>
  </si>
  <si>
    <t>62010001 Admin - Advertising Expenses</t>
  </si>
  <si>
    <t>62010002 Admin - Audit Fees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</si>
  <si>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</si>
  <si>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</si>
  <si>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</si>
  <si>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</si>
  <si>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</si>
  <si>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</si>
  <si>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</si>
  <si>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</si>
  <si>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</si>
  <si>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</si>
  <si>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</si>
  <si>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</si>
  <si>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</si>
  <si>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</si>
  <si>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</si>
  <si>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</si>
  <si>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</si>
  <si>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</si>
  <si>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</si>
  <si>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</si>
  <si>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</si>
  <si>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</si>
  <si>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</si>
  <si>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</si>
  <si>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</si>
  <si>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</si>
  <si>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</si>
  <si>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62010037 Admin - R &amp; D Expenses</t>
  </si>
  <si>
    <t>62010038 Admin- Labour Cost</t>
  </si>
  <si>
    <t>62010040 Admin- Taxes, fees and charges</t>
  </si>
  <si>
    <t>62010041 Admin- External service cost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</si>
  <si>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</si>
  <si>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</si>
  <si>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</si>
  <si>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</si>
  <si>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</si>
  <si>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</si>
  <si>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</si>
  <si>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</si>
  <si>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 xml:space="preserve">62010057 Admin - Machine Rental Chgs </t>
  </si>
  <si>
    <t xml:space="preserve">62010058 Admin - Software Expenses </t>
  </si>
  <si>
    <t>62010059 Admin - Machine Repair &amp; Maintenance</t>
  </si>
  <si>
    <t>51010061 COGS - Units Licence And Duty Cost</t>
  </si>
  <si>
    <t>Fixed Assets(CAPX)</t>
  </si>
  <si>
    <t>Repossess Expenses</t>
  </si>
  <si>
    <t>Total Amount</t>
  </si>
  <si>
    <t>COGS</t>
  </si>
  <si>
    <t>OPEX</t>
  </si>
  <si>
    <t>Description</t>
  </si>
  <si>
    <t>[15025000] FA - Furniture and Fixture</t>
  </si>
  <si>
    <t>Budget
(USD)</t>
  </si>
  <si>
    <t>Actual
(USD)</t>
  </si>
  <si>
    <t>Variance
(USD)</t>
  </si>
  <si>
    <t>Exchange Rate</t>
  </si>
  <si>
    <t>Conbined Amount(MMK)</t>
  </si>
  <si>
    <t>Bank Charges</t>
  </si>
  <si>
    <t>Audit Charges</t>
  </si>
  <si>
    <t>Commission give to agents and Incentive give to employee</t>
  </si>
  <si>
    <t>Purchase mouse , keyboard , Ram , Laptop battery /Repair Computer</t>
  </si>
  <si>
    <t>SSB for Employee</t>
  </si>
  <si>
    <t>[15024000] FA - Motor Vehicle</t>
  </si>
  <si>
    <t>[15020001] FA - Computer and Electrical Equipment</t>
  </si>
  <si>
    <t>51010054 COGS - Commission Units</t>
  </si>
  <si>
    <t>Broker Fee</t>
  </si>
  <si>
    <t>51020046COGS - Mecc Alte Spare Parts</t>
  </si>
  <si>
    <t xml:space="preserve">S'part Dept; for local part purchase order; Customer urgent order &amp; inventory stock </t>
  </si>
  <si>
    <t xml:space="preserve">Repossess machine transportation charges </t>
  </si>
  <si>
    <t>Meter Bill</t>
  </si>
  <si>
    <t>Rent Machine/Printer</t>
  </si>
  <si>
    <t>Provide meal to employees</t>
  </si>
  <si>
    <t xml:space="preserve">Birthday Cake, Wedding Present , Provide Funeral </t>
  </si>
  <si>
    <t>Employee Uniform , Shoe</t>
  </si>
  <si>
    <t>Saff Party Expenses</t>
  </si>
  <si>
    <t>Machine Repair Charges/ Installation Charges</t>
  </si>
  <si>
    <t xml:space="preserve"> Repair Body &amp; Paint / Buying Tyre/Change Engine and Engine Oil/Change Car Battery / Cycle Repair / Motor Bike Repair/ Forklift Repair</t>
  </si>
  <si>
    <t>Operator Chg for units Machine Unloading</t>
  </si>
  <si>
    <t xml:space="preserve">Software Maintenance Fees/ Sever Adminstration  </t>
  </si>
  <si>
    <t>Watercooler,…....</t>
  </si>
  <si>
    <t>Computer ,Color Printer , Printer,…......</t>
  </si>
  <si>
    <t>Purchase Cycle , Car,Forklift ,Bike,.....</t>
  </si>
  <si>
    <t xml:space="preserve">Bonus /EOM Award  </t>
  </si>
  <si>
    <t>Duty &amp; Clearance Charges</t>
  </si>
  <si>
    <t>Daily Wages /Outsource Labour</t>
  </si>
  <si>
    <t>Give to Customer</t>
  </si>
  <si>
    <t>Extension Business License</t>
  </si>
  <si>
    <t>Testing Charges</t>
  </si>
  <si>
    <t>Car Parking , Bridge pass charges</t>
  </si>
  <si>
    <t>Spareparts</t>
  </si>
  <si>
    <t>Remark</t>
  </si>
  <si>
    <t>HR &amp; GA</t>
  </si>
  <si>
    <t>F&amp;A</t>
  </si>
  <si>
    <t>Unit</t>
  </si>
  <si>
    <t>Remark;Don't change COA .If It is not included COA ,Please take COA from ERP Software.</t>
  </si>
  <si>
    <t>Car/ Cycle Licence Extension, Wheel Tax Fee</t>
  </si>
  <si>
    <t xml:space="preserve">Security OT/ Cleaner OT/  Service Team OT/….... And Gazetted Holiday </t>
  </si>
  <si>
    <t>Expenses for diesel, gasoline, Octane and CNG of all company's cars and motor cycle</t>
  </si>
  <si>
    <t>Description(BU/BR)</t>
  </si>
  <si>
    <t>Travelling Charges for sale team , Sale &amp; Marketing &amp; Rental Transporter Way Job.</t>
  </si>
  <si>
    <t>Family of MD and CEO 's Birthday Donation , Warso Thingan Donation , Kahtain Thingan Donation</t>
  </si>
  <si>
    <t>Office Rental Charges , Hostel Rental Charges for Employees (Yearly Payment)</t>
  </si>
  <si>
    <t>Daily Employee Salary / Contract Employee Salary</t>
  </si>
  <si>
    <t>YCDC License / Garbage Monthly Fees</t>
  </si>
  <si>
    <t>ID Card and Purchase Invoice , Voucher, Paper Roll , A4,Pen , Stapler, Stapler Pin ,Book , Ruler ,Marker Pen, Plastic File , Paper File,...….</t>
  </si>
  <si>
    <t xml:space="preserve">DHL Duty Charges and Border charges </t>
  </si>
  <si>
    <t>Telephone Bill / Internet Bill /Wifi Adapter</t>
  </si>
  <si>
    <t>Expenses for Customer entertainment and Deal Customer / Skynet Charges</t>
  </si>
  <si>
    <t>Monthly Regular Copier Service Charges/ Repair Copier Machine</t>
  </si>
  <si>
    <t>Repair &amp; Maintenance Generator  , Fuel Charges for Generator</t>
  </si>
  <si>
    <t>Comsuable Charges , Purchase Contract</t>
  </si>
  <si>
    <t>Training Charges/ A3 Project/ Program Employee In Class Training</t>
  </si>
  <si>
    <t>Purchase Medicine , covid testing , Mask , Handgel , Plaster , Medicial check-up</t>
  </si>
  <si>
    <t>Building Maintenance/Condo Maintenance/ Repair Toilet / Repair Office Building/ Repair Fence</t>
  </si>
  <si>
    <t xml:space="preserve">Tools &amp;  S'part Packing Expense , Purchase equipment for CE Job </t>
  </si>
  <si>
    <t>Expenses for stock maintenance fuel charges &amp; battery charger , Stock cleaning charges</t>
  </si>
  <si>
    <t>Cost for service job  Expenses</t>
  </si>
  <si>
    <t>Flower , Fruit,Drinking Water , Small Expenses, Cleaning Expenses, General Expenses , Food of Dog , Electric Bulb , Plastic Bag , Soap</t>
  </si>
  <si>
    <t>Making Sign Board /Signboard installation /Repair Signboard /Pamphlet Charges/Sticker Printing/Article Fees for Online Facebook Page/Booklets/ Vinyl</t>
  </si>
  <si>
    <t>Taxi Fare, Expenses for which carrying materials or stock from one place to another place (BR), Tender Unit Delivery , Contract Unit Delivery , MAC Transport Chgs to Customer</t>
  </si>
  <si>
    <t>Water Bill , Repair Water Pump , Water pipe Installation , Office မိလ္လာကန် Service ပြုလုပ်ရန် , Repair Cash Machine , Plants Fertilizer</t>
  </si>
  <si>
    <t>Travelling Charges and Trip Charges/ Service Job /Technical Support/Branch Visit /Go to job site with boat/ Travelling Allowance for KPI Meeting /Customer appoinment trip</t>
  </si>
  <si>
    <t>OPEX Variance %</t>
  </si>
  <si>
    <t>TOTAL Monthly Cash Budget Vs Actual Comparison</t>
  </si>
  <si>
    <t xml:space="preserve">                 Measurement for Salary</t>
  </si>
  <si>
    <t>Fixed Assets(CAPEX)</t>
  </si>
  <si>
    <t>TOTAL OPEX</t>
  </si>
  <si>
    <t>TOTAL COGS</t>
  </si>
  <si>
    <t>TOTAL CAPEX</t>
  </si>
  <si>
    <t>51020046COGS - Spare Parts</t>
  </si>
  <si>
    <t>Insurance for Employee</t>
  </si>
  <si>
    <t>Please insert COA (as per ERP) if required.</t>
  </si>
  <si>
    <t>50000000-006-Cost of Goods Sold - Units</t>
  </si>
  <si>
    <t>Budget</t>
  </si>
  <si>
    <t>Actual</t>
  </si>
  <si>
    <t>Total</t>
  </si>
  <si>
    <t>Opex</t>
  </si>
  <si>
    <t>Achiv</t>
  </si>
  <si>
    <t>MMK</t>
  </si>
  <si>
    <t>USD</t>
  </si>
  <si>
    <t>Cost of Goods Sold - Units</t>
  </si>
  <si>
    <t>Service</t>
  </si>
  <si>
    <t>BU: IS BU</t>
  </si>
  <si>
    <t>UNIT SALE</t>
  </si>
  <si>
    <t>SRV</t>
  </si>
  <si>
    <t>Thu Zar Mon</t>
  </si>
  <si>
    <t>Pyae Phyo Zin</t>
  </si>
  <si>
    <t>Car No</t>
  </si>
  <si>
    <t>Varieance</t>
  </si>
  <si>
    <t>7H/8491</t>
  </si>
  <si>
    <t>4M/8616</t>
  </si>
  <si>
    <t>4I/8004</t>
  </si>
  <si>
    <t>3K/7313</t>
  </si>
  <si>
    <t>Reamrk</t>
  </si>
  <si>
    <t>GM</t>
  </si>
  <si>
    <t>Request BY</t>
  </si>
  <si>
    <t>Check By</t>
  </si>
  <si>
    <t>Approved By</t>
  </si>
  <si>
    <t>Mgr/DH</t>
  </si>
  <si>
    <t>Finance/Account</t>
  </si>
  <si>
    <t>GM/AGM/COO</t>
  </si>
  <si>
    <t>Car Fuel Request</t>
  </si>
  <si>
    <t>Total MMK</t>
  </si>
  <si>
    <t>Han Nwai Nyein</t>
  </si>
  <si>
    <t xml:space="preserve">62010021 Admin - Employee Travelling Expenses - oversea Trip </t>
  </si>
  <si>
    <t>Transportation Charges-Units</t>
  </si>
  <si>
    <t xml:space="preserve">Transportation Charges-Spare </t>
  </si>
  <si>
    <r>
      <t>51040005- Cost of</t>
    </r>
    <r>
      <rPr>
        <b/>
        <sz val="10"/>
        <color theme="1"/>
        <rFont val="Arial"/>
        <family val="2"/>
      </rPr>
      <t xml:space="preserve"> Rental</t>
    </r>
  </si>
  <si>
    <t>51040005- Cost of Rental</t>
  </si>
  <si>
    <t>Date</t>
  </si>
  <si>
    <t>Voucher No.</t>
  </si>
  <si>
    <t>Name</t>
  </si>
  <si>
    <t xml:space="preserve">Particulars </t>
  </si>
  <si>
    <t>Dept;</t>
  </si>
  <si>
    <t xml:space="preserve">Expense Type  </t>
  </si>
  <si>
    <t>Account Type</t>
  </si>
  <si>
    <t>Received</t>
  </si>
  <si>
    <t>Payment</t>
  </si>
  <si>
    <t>Closing Balance</t>
  </si>
  <si>
    <t>Amount (MMK)</t>
  </si>
  <si>
    <t>Amount (Usd)</t>
  </si>
  <si>
    <t>Bank Transfer (MMK)HO CASH</t>
  </si>
  <si>
    <t>Opening Balance</t>
  </si>
  <si>
    <t>HAN NWAI NYEIN</t>
  </si>
  <si>
    <t>BUDGET</t>
  </si>
  <si>
    <t>SALE</t>
  </si>
  <si>
    <t>INCOME</t>
  </si>
  <si>
    <t>KYU KYU WIN</t>
  </si>
  <si>
    <t>TRANSFER</t>
  </si>
  <si>
    <t>ADMIN</t>
  </si>
  <si>
    <t>SSB</t>
  </si>
  <si>
    <t>51020046COGS -  Spare Parts</t>
  </si>
  <si>
    <t>PAINTING</t>
  </si>
  <si>
    <t>System RV</t>
  </si>
  <si>
    <t>OT</t>
  </si>
  <si>
    <t>Prepare By</t>
  </si>
  <si>
    <t>RENTAL</t>
  </si>
  <si>
    <t>TA</t>
  </si>
  <si>
    <t>Rental</t>
  </si>
  <si>
    <t>62010076-006  Admin-Tools &amp; Equipment-IS</t>
  </si>
  <si>
    <t>BOOSTING</t>
  </si>
  <si>
    <t>THAE NU WAI</t>
  </si>
  <si>
    <t>62010078-006 Admin-YCDC an Related Other Tax Charge-IS</t>
  </si>
  <si>
    <t>WELFARE</t>
  </si>
  <si>
    <t>HTET HTET WAI</t>
  </si>
  <si>
    <t xml:space="preserve">MC </t>
  </si>
  <si>
    <t>MC</t>
  </si>
  <si>
    <t>BUDGET REFUND</t>
  </si>
  <si>
    <t>AYE THANDAR HTWE</t>
  </si>
  <si>
    <t>CAR FUEL</t>
  </si>
  <si>
    <t>MISCELLANEOUS</t>
  </si>
  <si>
    <t>OFFICE REPAIR</t>
  </si>
  <si>
    <t>PART</t>
  </si>
  <si>
    <t>LOCAL</t>
  </si>
  <si>
    <t>YCDC</t>
  </si>
  <si>
    <t>OPERATION</t>
  </si>
  <si>
    <t>FUEL</t>
  </si>
  <si>
    <t>ADVERTISING</t>
  </si>
  <si>
    <t>INCENTIVE</t>
  </si>
  <si>
    <t>ELECTRICITY</t>
  </si>
  <si>
    <t>MIN THET KYAW ZIN</t>
  </si>
  <si>
    <t>Daily Cash In &amp; Out Statement (For APR'24)IS BU</t>
  </si>
  <si>
    <t>BU</t>
  </si>
  <si>
    <t>IS-RV-2024-04-49801</t>
  </si>
  <si>
    <t>REC FROM MC SERV U TIN MG TUN -50,000/-,U MYO THANT-10,000/-,KO NAY LIN TUN-7,000/-,TOTAL-67,000/-</t>
  </si>
  <si>
    <t>SERV</t>
  </si>
  <si>
    <t>IS-RV-2024-04-49802</t>
  </si>
  <si>
    <t>REC FROM MC SERV FOR U THAN Oo-10,000/-</t>
  </si>
  <si>
    <t>IS-RV-2024-04-49803</t>
  </si>
  <si>
    <t>REC FROM MC PART INCOME KO THAN Oo -28,000/-,ko pyae phyo-22,700/-,MA MYA HNIN SI-22,000/-,TOTAL-72,700/-</t>
  </si>
  <si>
    <t>SPART</t>
  </si>
  <si>
    <t>IS-RV-2024-04-49804</t>
  </si>
  <si>
    <t>REC FROM MC SERV INCOME FOR U MIN OO-5000/-</t>
  </si>
  <si>
    <t>IS-RV-2024-04-49805</t>
  </si>
  <si>
    <t>REC FROM MC SPART INCOME U MIN OO-5,700/-</t>
  </si>
  <si>
    <t>IS-PV-2024-04-58819</t>
  </si>
  <si>
    <t>CS_MMK_IS-2024-04-00001</t>
  </si>
  <si>
    <t>IS</t>
  </si>
  <si>
    <t>CASH TRANSFER TO CORP CASH FOR RENTAL AAA-150,000/-,HQT-RV-2024-04-0160</t>
  </si>
  <si>
    <t>IS-PV-2024-04-58820</t>
  </si>
  <si>
    <t>AMISCBMC-2024-04-00008</t>
  </si>
  <si>
    <t>CASH TRANSFER TO CORP CASH FOR MC BUDGET REFUND -100,000/-,SERV+ SPART-474,400/-,HQT-RV-2024-04-0159</t>
  </si>
  <si>
    <t>IS-RV-2024-04-49806</t>
  </si>
  <si>
    <t>AC-IS-2024-04-00095</t>
  </si>
  <si>
    <t>ADV CLEAR FOR PART DEPT; HYD FILTER LOCAL PURCHASE PO-PRT-IS-2024-03-00005,ADV-443,000/-,EXP-420,850/-,BAL-22,150/-,IS-PV-2024-03-58812</t>
  </si>
  <si>
    <t>IS-RV-2024-04-49807</t>
  </si>
  <si>
    <t>AC-IS-2024-04-00096</t>
  </si>
  <si>
    <t>ADV CLEAR FOR PART DEPT; LOCAL PURCHASE PO-PRT-IS-2024-03-00011,ADV-120,600/-,EXP-114,570/-,BAL-6,030/-,IS-PV-2024-03-98299</t>
  </si>
  <si>
    <t>IS-RV-2024-04-49808</t>
  </si>
  <si>
    <t>AC-IS-2024-04-00101</t>
  </si>
  <si>
    <t>ADV CLEAR FOR PART DEPT; HYD FILTER LOCAL PURCHASE PO-PRT-IS-2024-03-00016,ADV-886,000/-,EXP-589,190-,BAL-296,810/-,IS-PV-2024-03-58810</t>
  </si>
  <si>
    <t>IS-RV-2024-04-49809</t>
  </si>
  <si>
    <t>AC-BMC-2024-04-00052</t>
  </si>
  <si>
    <t>ADV CLEAR FOR MC ADMIN DEPT; OPERATION CHGS FOR MAR'24,IS-PV-2024-03-98245,ADV-150,000/-,EXP-126,700/-,BAL-23,300/-</t>
  </si>
  <si>
    <t>IS-RV-2024-04-49810</t>
  </si>
  <si>
    <t>AC-IS-2024-04-00089</t>
  </si>
  <si>
    <t>ADV CLEAR FOR IS ADMIN DEPT; OPERATION CHGS FOR MAR'24 IS-PV-2024-03-98232,ADV-50,000/-,EXP-1,200/-,BAL-48,800/-</t>
  </si>
  <si>
    <t>IS-RV-2024-04-49811</t>
  </si>
  <si>
    <t>AC-BMC-2024-04-00053</t>
  </si>
  <si>
    <t>NWE THAZIN</t>
  </si>
  <si>
    <t>ADV CLEAR FOR MC SALE DEPT; UMG MOTOR SELENA FOR A BANK STICKER MAR'24 ,IS-PV-2024-03-98254,ADV-100,000/-,EXP-65,000/-,BAL-35,000/-</t>
  </si>
  <si>
    <t>IS-RV-2024-04-49812</t>
  </si>
  <si>
    <t>RV-IS-2024-04-00005</t>
  </si>
  <si>
    <t xml:space="preserve">IS </t>
  </si>
  <si>
    <t>REC FROM RENTAL INCOME FOR AAA(YG) ONE DUTY -MMK-250,000/-78-RN-SI-M2024004003</t>
  </si>
  <si>
    <t>IS-PV-2024-04-58821</t>
  </si>
  <si>
    <t>AC-IS-2024-04-00088</t>
  </si>
  <si>
    <t>ADV CLEAR FOR ADMIN DEPT; MISCELLANEOUS FOR BUDDISTH FLOWER MAR'24 IS-PV-2024-03-98233,ADV-50,000/-,EXP-57,000/-,BAL-7000/-</t>
  </si>
  <si>
    <t>IS-PV-2024-04-58822</t>
  </si>
  <si>
    <t>AC-IS-2024-04-00087</t>
  </si>
  <si>
    <t>ADV CLEAR FOR ADMIN DEPT; OFFICE REPAIR MAR'24 IS-PV-2024-03-98235,ADV-100,000/-,EXP-102,000/-,BAL-2,000/-</t>
  </si>
  <si>
    <t>IS-PV-2024-04-58823</t>
  </si>
  <si>
    <t>AC-IS-2024-04-00086</t>
  </si>
  <si>
    <t>ADV CLEAR FOR SALE DEPT; TA CHGS IS-PV-2024-03-98241,ADV-435,000/-,EXP-456,000/-,BAL-21,000/-</t>
  </si>
  <si>
    <t>IS-PV-2024-04-58825</t>
  </si>
  <si>
    <t>AC-IS-2024-04-00085</t>
  </si>
  <si>
    <t>ADV CLEAR FOR SALE DEPT; CAR FUEL 5B/7543, FOR MAR'24 IS-PV-2024-03-98230, ADV-200,000/-,EXP-500,000/-,BAL-300,000/-</t>
  </si>
  <si>
    <t>IS-RV-2024-04-49813</t>
  </si>
  <si>
    <t>REC FROM MC SERV INCOME FOR KO WAI YAN MMK-150,000/-,INV/04/0003</t>
  </si>
  <si>
    <t>IS-RV-2024-04-49814</t>
  </si>
  <si>
    <t>REC FROM MC SERV INCOME FOR NAING LINN OO-6,000/-,INV/2024/04/006</t>
  </si>
  <si>
    <t>IS-RV-2024-04-49815</t>
  </si>
  <si>
    <t>REC FROM MC SPART INCOME NAING LINN OO-33,000/-,WAI LIN-4900/-,TOTAL-37,900/-</t>
  </si>
  <si>
    <t>IS-RV-2024-04-49816</t>
  </si>
  <si>
    <t>AMISCIS-2024-04-00004</t>
  </si>
  <si>
    <t>REC FROM CORP CASH FOR RENTAL INCENTIVE FEB'24 -34,740/-,JAN'24 SALE INCENTIVE -60,000/-</t>
  </si>
  <si>
    <t>INCENIVE</t>
  </si>
  <si>
    <t>IS-PV-2024-04-58826</t>
  </si>
  <si>
    <t>AC-BMC-2024-04-00054</t>
  </si>
  <si>
    <t>ADV CLEAR FOR ADMIN DEPT; MC BU BIRTHDAY CAKE CHGS FOR MAR'24,IS-PV-2024-03-98246,ADV-18,000/-,EXP-20,000/-,BAL-2,000/-</t>
  </si>
  <si>
    <t>IS-PV-2024-04-58827</t>
  </si>
  <si>
    <t>PAY TO RENTAL DEPT; FOR FEB'24 INCENTIVE MMK-34,740/-</t>
  </si>
  <si>
    <t>IS-PV-2024-04-58828</t>
  </si>
  <si>
    <t>CS_MMK_IS-2024-04-00067</t>
  </si>
  <si>
    <t>CASH TRANSFER TO CORP CASH FOR RENTAL INCOME AAA(YG) MMK-250,000/-</t>
  </si>
  <si>
    <t>IS-PV-2024-04-58829</t>
  </si>
  <si>
    <t>CASH TRANSFER TO CORP CASH FOR MC SERV AND PART INCOME MMK-193,900/-</t>
  </si>
  <si>
    <t>IS-RV-2024-04-49817</t>
  </si>
  <si>
    <t>REC FROM MC SPART INCOME KO LIN AUNG -6000/-,3 STARS အပိုပစ္စည်းဆိုင်-69,000/-,SERV- U ZAW-13,000/-</t>
  </si>
  <si>
    <t>IS-RV-2024-04-49818</t>
  </si>
  <si>
    <t>WBG-BMC-2024-04-00007,WBG-BMC-2024-04-00008</t>
  </si>
  <si>
    <t>REC FROM CORP CASH FOR MC BU BUDGET FOR APR'24 MMK-1,642,500/-,HQT-PV-2024-04-0223</t>
  </si>
  <si>
    <t>IS-RV-2024-04-49819</t>
  </si>
  <si>
    <t>WBG-IS-2024-04-00010</t>
  </si>
  <si>
    <t>REC FROM CORP CASH FOR IS BU BUDGET FOR APR'24 MMK-7,962,500/-,HQT-PV-2024-04-0224</t>
  </si>
  <si>
    <t>IS-RV-2024-04-49820</t>
  </si>
  <si>
    <t>REC FROM MC PART INCOME KO PHYO -22,200/-</t>
  </si>
  <si>
    <t>IS-RV-2024-04-49821</t>
  </si>
  <si>
    <t>RV-IS-2024-04-00002</t>
  </si>
  <si>
    <t>REC FROM CUSTOMER MAK PLY WOOD WAI LIN KO, KPAY -100,000/-</t>
  </si>
  <si>
    <t>IS-PV-2024-04-58824</t>
  </si>
  <si>
    <t>AC-IS-2024-04-00102</t>
  </si>
  <si>
    <t>ADV CLEAR FOR SERV DEPT; CAR FUEL IS-PV-2024-03-98229,ADV-200,000/-,EXP-360,000/-,BAL-160,000/-</t>
  </si>
  <si>
    <t>IS-PV-2024-04-58830</t>
  </si>
  <si>
    <t>EX-IS-2024-04-00044</t>
  </si>
  <si>
    <t>PAY FOR OT CHGS FOR RENTAL DEPT; MFD50R ,A3AF05599, MMK-28,800/-</t>
  </si>
  <si>
    <t>IS-PV-2024-04-58831</t>
  </si>
  <si>
    <t>ADV-IS-2024-04-00091</t>
  </si>
  <si>
    <t>ADV PAY FOR SERV DEPT; CAR FUEL CAHGS 4M/8616 FOR APR'24,MMK-100,000/-</t>
  </si>
  <si>
    <t>IS-PV-2024-04-58832</t>
  </si>
  <si>
    <t>ADV-IS-2024-04-00092</t>
  </si>
  <si>
    <t>ADV PAY FOR SALE DEPT; CAR FUEL CHGS FOR 5B/7543 FOR APR'24, MMK-100,000/-</t>
  </si>
  <si>
    <t>IS-PV-2024-04-58833</t>
  </si>
  <si>
    <t>ADV-IS-2024-04-00093</t>
  </si>
  <si>
    <t>ADV PAY FOR SALE DEPT; TA CHGS FOR THS FOR APR'24 MDY BR-MMK-425,000/-</t>
  </si>
  <si>
    <t>IS-PV-2024-04-58834</t>
  </si>
  <si>
    <t>EX-BMC-2024-04-00048</t>
  </si>
  <si>
    <t>PAY FOR MC SALE DPET; TA CHGS BAGO LICENSE CASE AND D.L U AUNG SOE MOE APPOINTMENT, MMK-101,300/-</t>
  </si>
  <si>
    <t>IS-PV-2024-04-58836</t>
  </si>
  <si>
    <t>EX-BMC-2024-04-00049</t>
  </si>
  <si>
    <t>PAY FOR MC SALE DEPT; TA CHGS FOR BAGO TRIP CYCLE 43 UNIT LICENSE EXTENSION, MMK-71,800/-</t>
  </si>
  <si>
    <t>IS-PV-2024-04-58837</t>
  </si>
  <si>
    <t>ADV-IS-2024-04-00094</t>
  </si>
  <si>
    <t>ADV PAY FOR PART DEPT; LOCAL PURCHASE HYD OIL IS-A-PRT-076-04-24,MMK-4,200,000/-</t>
  </si>
  <si>
    <t>IS-PV-2024-04-58838</t>
  </si>
  <si>
    <t>ADV-IS-2024-04-00095</t>
  </si>
  <si>
    <t>ADV PAY FOR PART DEPT; LOCAL PURCHASE TYRE  IS-A-PRT-075-04-24,MMK-1,100,000/-</t>
  </si>
  <si>
    <t>IS-PV-2024-04-58839</t>
  </si>
  <si>
    <t>ADV-IS-2024-04-00096</t>
  </si>
  <si>
    <t>ADV PAY FOR PART DEPT; LOCAL PURCHASE BATTERY IS-A-PRT-077-04-24,MMK-325,000/-</t>
  </si>
  <si>
    <t>IS-PV-2024-04-58840</t>
  </si>
  <si>
    <t>ADV-IS-2024-04-00097</t>
  </si>
  <si>
    <t>ADV PAY FOR PART DEPT; LOCAL PURCHASE BATTERY IS-A-PRT-078-04-24,MMK-325,000/-</t>
  </si>
  <si>
    <t>IS-PV-2024-04-58841</t>
  </si>
  <si>
    <t>ADV-IS-2024-04-00098</t>
  </si>
  <si>
    <t>ADV PAY FOR PART DEPT; LOCAL PURCHASE HPT WHEEL AND PIN IS-A-PRT-079-04-24,MMK-24,000/-</t>
  </si>
  <si>
    <t>IS-PV-2024-04-58842</t>
  </si>
  <si>
    <t>ADV-IS-2024-04-00099</t>
  </si>
  <si>
    <t>ADV PAY FOR ADMIN DEPT; SSB CHGS FOR IS &amp; MC BU MMK-600,000/-</t>
  </si>
  <si>
    <t>IS-PV-2024-04-58843</t>
  </si>
  <si>
    <t>ADV-IS-2024-04-00100</t>
  </si>
  <si>
    <t>ADV PAY FOR ADMIN DEPT; METER BILL CHGS FOR IS &amp; MC BU,MAR'24 MMK-200,000/-</t>
  </si>
  <si>
    <t>IS-PV-2024-04-58844</t>
  </si>
  <si>
    <t>AMISCIS-2024-04-00005</t>
  </si>
  <si>
    <t>PAY FOR SALE DPET; INCENTIVE CHGS FOR U HTUN LIN KOLOWA (3U) FOR JAN'24 MMK-60,000/-</t>
  </si>
  <si>
    <t>IS-PV-2024-04-58845</t>
  </si>
  <si>
    <t>EX-BMC-2024-04-00050</t>
  </si>
  <si>
    <t>PAY FOR ADMIN DEPT; FOR OT CHGS FOR MAR'24 SECURITY MMK-344,000/-</t>
  </si>
  <si>
    <t>IS-PV-2024-04-58846</t>
  </si>
  <si>
    <t>ADV-BMC-2024-04-00043</t>
  </si>
  <si>
    <t>ADV PAY FOR MC ADMIN DEPT; OPERATION CHGS FOR APR'24,MMK-200,000/-</t>
  </si>
  <si>
    <t>IS-PV-2024-04-58847</t>
  </si>
  <si>
    <t>EX-BMC-2024-04-00051</t>
  </si>
  <si>
    <t>PAY FOR ADMIN DEPT; FOR COPY AND BINDING CHGS FOR EC CONTRACT BOOK FOR MC BU MMK-66,500/-</t>
  </si>
  <si>
    <t>COPY AND BINDING</t>
  </si>
  <si>
    <t>IS-PV-2024-04-58848</t>
  </si>
  <si>
    <t>EX-BMC-2024-04-00052</t>
  </si>
  <si>
    <t>PAY FOR ADMIN DEPT; FOR CAR FUEL 7N/2948 MA WIN THEINGI NEW CAR FOR MAR'24 TOYOTA,MMK-100,000/-</t>
  </si>
  <si>
    <t>IS-PV-2024-04-58849</t>
  </si>
  <si>
    <t>ADV-BMC-2024-04-00044</t>
  </si>
  <si>
    <t>ADV PAY FOR ADMIN DEPT; FOR BUDDISH FLOWER FOR APR'24 MMK-50000/-</t>
  </si>
  <si>
    <t>IS-PV-2024-04-58850</t>
  </si>
  <si>
    <t>ADV-BMC-2024-04-00045</t>
  </si>
  <si>
    <t>ADV PAY FOR ADMIN DEPT; DOG FEEDS FOR APR'24, MMK-70,000/-</t>
  </si>
  <si>
    <t>IS-PV-2024-04-58851</t>
  </si>
  <si>
    <t>ADV-IS-2024-04-00101</t>
  </si>
  <si>
    <t>ADV PAY FOR ADMIN DEPT; BIRTHDAY CAKE CHGS FOR IS BU MMK-36,000/-</t>
  </si>
  <si>
    <t>IS-PV-2024-04-58852</t>
  </si>
  <si>
    <t>ADV-IS-2024-04-00102</t>
  </si>
  <si>
    <t>PAY FOR ADMIN DEPT; UNIFORM CHGS FOR ZAW MYO MYINT (3PCS) MMK-90500/-</t>
  </si>
  <si>
    <t>UNIFORM</t>
  </si>
  <si>
    <t>IS-RV-2024-04-49822</t>
  </si>
  <si>
    <t>REC FROM MC SPART INCOME U MG MG -45,700/-,U ZAW ZAW MIN-59200/-,TOTAL/-104,900/-</t>
  </si>
  <si>
    <t>IS-PV-2024-04-58853</t>
  </si>
  <si>
    <t>CS_MMK_IS-2024-04-00066 </t>
  </si>
  <si>
    <t>CASH TRANSFER TO CORP CASH FRO UNIT INCOME MAK PLY WOOD MMK-100,000/-,HQT-RV-2024-04-0363</t>
  </si>
  <si>
    <t>IS-PV-2024-04-58854</t>
  </si>
  <si>
    <t>AMISCIS-2024-04-00006</t>
  </si>
  <si>
    <t>ADV PAY FOR ADMIN DPET; OFFICE SUPPLIES CHGS FOR THINGYAN FESTRIAL MMK-100,000/-</t>
  </si>
  <si>
    <t>OFFICE SUPPLIE</t>
  </si>
  <si>
    <t>IS-PV-2024-04-58855</t>
  </si>
  <si>
    <t>AC-BMC-2024-04-00055</t>
  </si>
  <si>
    <t>ADV CLEAR FOR ADMIN DEPT; CAR FUEL FOR 6H/1209 MAR'24 IS-PV-2024-03-98269,ADV-150,000/-,EXP-185,000/-,BAL-35,000/-</t>
  </si>
  <si>
    <t>IS-PV-2024-04-58856</t>
  </si>
  <si>
    <t>AC-IS-2024-04-00103</t>
  </si>
  <si>
    <t>ADV CLEAR FOR ADMIN DEPT; CAR FUEL FOR 7H/8491 FOR MAR'24 IS-PV-2024-03-98268,ADV-250,000/-,EXP-350,000/-,BAL-100,000/-</t>
  </si>
  <si>
    <t>IS-PV-2024-04-58857</t>
  </si>
  <si>
    <t>ADV-BMC-2024-04-00046</t>
  </si>
  <si>
    <t>THIRI SOE</t>
  </si>
  <si>
    <t>ADV PAY FOR MC SALE DEPT; TA CHGS FOR APR'24 , PSM-(BAGO ,NPT &amp; MYIN CHAN), HAK -(BAGO AND PTN) ,MMK-526,900/-</t>
  </si>
  <si>
    <t>IS-PV-2024-04-58858</t>
  </si>
  <si>
    <t>CASH TRANSFER TO CORP CASH FOR MC SPART INCOME 215,100/-,HQT-RV-2024-04-0364,HQT-RV-2024-04-0351</t>
  </si>
  <si>
    <t>IS-PV-2024-04-58859</t>
  </si>
  <si>
    <t>ADV-IS-2024-04-00103</t>
  </si>
  <si>
    <t>ADV PAY FOR ADMIN DEPT; CAR FUEL CHG FOR AGM APR'24 7H/8491,MMK-125,000/-</t>
  </si>
  <si>
    <t>IS-PV-2024-04-58860</t>
  </si>
  <si>
    <t>ADV-BMC-2024-04-00047</t>
  </si>
  <si>
    <t>ADV PAY FOR ADMIN DEPT; CAR FUEL CHG FOR OM APR'24 6H/1209,MMK-75,000/-</t>
  </si>
  <si>
    <t>IS-RV-2024-04-49823</t>
  </si>
  <si>
    <t>KHIN YADANAR HTUN</t>
  </si>
  <si>
    <t>REC FROM UNIT CUSTOMER MEIK  SET  INCOME 78-UNT-SI-20070002,4333*3870=16,768,710 KS,CASH =14,000,000/-,KPAY=2,768,710KS {PPZ'S KPAY}</t>
  </si>
  <si>
    <t>IS-RV-2024-04-49824</t>
  </si>
  <si>
    <t>RV-IS-2024-04-00010</t>
  </si>
  <si>
    <t>REC FROM RENTAL INCOME FOR NEW WORLD DEVELOPMENT ONE DUTY-250,000/-</t>
  </si>
  <si>
    <t>IS-PV-2024-04-58861</t>
  </si>
  <si>
    <t>CASH TRANSFER TO CORP CASH FOR MEIK SET MMK-16,768,710/-,HQT-RV-2024-04-0379</t>
  </si>
  <si>
    <t>AMISCIS-2024-04-00007</t>
  </si>
  <si>
    <t>CASH REC FROM MC FOR BUDGET TRANSFER MMK-35010/- AMISCBMC-2024-04-00009</t>
  </si>
  <si>
    <t>AMISCBMC-2024-04-00009</t>
  </si>
  <si>
    <t>CASH TRANSFER TO IS FOR BUDGET MMK-35010/-</t>
  </si>
  <si>
    <t>IS-RV-2024-04-49825</t>
  </si>
  <si>
    <t>AC-IS-2024-04-00108</t>
  </si>
  <si>
    <t>ADV CLEAR FOR PART DEPT; HYD LOCAL PURCHASE PO-PRT-IS-2024-04-00001,IS-PV-2024-04-58837,ADV-4,200,000/-,EXP-3,612,000/-,BAL-588,000/-</t>
  </si>
  <si>
    <t>IS-RV-2024-04-49826</t>
  </si>
  <si>
    <t>AC-IS-2024-04-00107</t>
  </si>
  <si>
    <t>ADV CLEAR FOR PART DEPT; TYRE LOCAL PURCHASE PO-PRT-IS-2024-04-00003,IS-PV-2024-04-58838,ADV-1,100,000/-,EXP-1,045,000/-,BAL-55,000/-</t>
  </si>
  <si>
    <t>IS-RV-2024-04-49827</t>
  </si>
  <si>
    <t>AC-BMC-2024-04-00057</t>
  </si>
  <si>
    <t>ADV CLEAR FOR MC PART DEPT; BLITZ ASSEMBLY NEED PART CHGS IS-PV-2024-03-98262,ADV-500,000/-,EXP-0,BAL-500,000/-</t>
  </si>
  <si>
    <t>IS-RV-2024-04-49828</t>
  </si>
  <si>
    <t>AC-BMC-2024-04-00056</t>
  </si>
  <si>
    <t>ADV CLEAR FOR MC PART DEPT; CARGO ASSEMBLY NEED PART CHGS IS-PV-2024-03-98261,ADV-500,000/-,EXP-0,BAL-500,000/-</t>
  </si>
  <si>
    <t>IS-RV-2024-04-49829</t>
  </si>
  <si>
    <t>AC-BMC-2024-04-00060</t>
  </si>
  <si>
    <t>ADV CLEAR FOR MC PART DEPT; LOCAL PURCHASE SPO/MC/PT/2024/03/002  IS-PV-2024-03-58805,ADV-336,000/-,EXP-0,BAL-336,000/-</t>
  </si>
  <si>
    <t>IS-RV-2024-04-49830</t>
  </si>
  <si>
    <t>AC-BMC-2024-04-00059</t>
  </si>
  <si>
    <t>ADV CLEAR FOR MC SERV DEPT; UMG MOTOR SERVICE TRANSFER TEST RUN FUEL CHGS  IS-PV-2024-03-98215,ADV-200,000/-,EXP-166,000,BAL-34,000/-</t>
  </si>
  <si>
    <t>MACHINE RPAIR</t>
  </si>
  <si>
    <t>IS-PV-2024-04-58862</t>
  </si>
  <si>
    <t>AC-BMC-2024-04-00067</t>
  </si>
  <si>
    <t>ADV CLEAR FOR MC SERV DEPT; COLOR PAINTING CHGS SELENA &amp; DAMON  IS-PV-2024-03-98265,ADV-1,000,000/-,EXP-1,825,000,BAL-825,000/-</t>
  </si>
  <si>
    <t>IS-PV-2024-04-58863</t>
  </si>
  <si>
    <t>AC-BMC-2024-04-00062</t>
  </si>
  <si>
    <t>ADV CLEAR FOR MC SERV DEPT; RCJ 792 ROOF SHEET &amp; NEW MAKING SOFA IS-PV-2024-03-98263,ADV-300,000/-,EXP-301,600/-,BAL-1,600/-</t>
  </si>
  <si>
    <t>IS-PV-2024-04-58864</t>
  </si>
  <si>
    <t>AC-BMC-2024-04-00063</t>
  </si>
  <si>
    <t>ADV CLEAR FOR MC SERV DEPT; RCJ ASSEMBLY NEED PART CHGS IS-PV-2024-03-98264,ADV-300,000/-,EXP-301,000/-,BAL-1,000/-</t>
  </si>
  <si>
    <t>IS-PV-2024-04-58865</t>
  </si>
  <si>
    <t>AC-BMC-2024-04-00058</t>
  </si>
  <si>
    <t>ADV CLEAR FOR MC SERV DEPT; UMG MOTOR REPAIR CHGS IS-PV-2024-03-98213,ADV-500,000/-,EXP-500,900/-,BAL-900/-</t>
  </si>
  <si>
    <t>IS-PV-2024-04-58866</t>
  </si>
  <si>
    <t>AC-BMC-2024-04-00064</t>
  </si>
  <si>
    <t>ADV CLEAR FOR MC SERV DEPT; LOCAL PURCHASE SPO/MC/PT/2024/04/001/,002/ IS-PV-2024-03-58804,ADV-693,000/-,EXP-974,000/-,BAL-281,000/-</t>
  </si>
  <si>
    <t>IS-PV-2024-04-58867</t>
  </si>
  <si>
    <t>AC-BMC-2024-04-00065</t>
  </si>
  <si>
    <t>ADV CLEAR FOR MC SERV DEPT; LOCAL PURCHASE SPO/MC/PT/2024/04/001/  IS-PV-2024-03-98212,ADV-200,000/-,EXP-220,000/-,BAL-20,000/-</t>
  </si>
  <si>
    <t>IS-PV-2024-04-58868</t>
  </si>
  <si>
    <t>AC-BMC-2024-04-00066</t>
  </si>
  <si>
    <t>ADV CLEAR FOR MC SERV DEPT; LOCAL PURCHASE SPO/MC/PT/2024/02/003/,005/  IS-PV-2024-03-58806,ADV-360,000/-,EXP-495,000/-,BAL-135,000/-</t>
  </si>
  <si>
    <t>IS-PV-2024-04-58870</t>
  </si>
  <si>
    <t>CS_MMK_IS-2024-04-00068</t>
  </si>
  <si>
    <t>CASH TRANSFER TO CORP CASH FOR RENTAL INCOME NEW WORLD DEVELOPMENT MMK-250,000/-</t>
  </si>
  <si>
    <t>AMISCIS-2024-04-00001</t>
  </si>
  <si>
    <t>CASH TRANSFER TO CORP CASH FOR IS BU BUDGET REFUND MMK-643,000/-</t>
  </si>
  <si>
    <t>IS-PV-2024-04-58871</t>
  </si>
  <si>
    <t>AMISCBMC-2024-04-00010</t>
  </si>
  <si>
    <t>CASH TRANSFER TO CORP CASH FOR MC BU BUDGET REFUND MMK-128,790/-</t>
  </si>
  <si>
    <t>IS-RV-2024-04-49831</t>
  </si>
  <si>
    <t>RV-IS-2024-04-00012</t>
  </si>
  <si>
    <t>REC FROM RENTAL CUSTOMER AAA(YG) HALF DUTY MMK-150,000/-</t>
  </si>
  <si>
    <t>IS-RV-2024-04-49832</t>
  </si>
  <si>
    <t>REC FROM MC SERV INCOME KO ZAW MIN -5000/-,MC PART INCOME KO AUNG SOE-7200/-,NAING LIN -139,700/-(KPAY), TOTAL-151,900/-</t>
  </si>
  <si>
    <t>IS-RV-2024-04-49833</t>
  </si>
  <si>
    <t>Received From Customer for Unit Final Bal Chgs Name Daw Tin Tin Htun ks444/- Paid by Customer</t>
  </si>
  <si>
    <t>IS-RV-2024-04-49834</t>
  </si>
  <si>
    <t>REC FROM CORP CASH FOR 2ND WEEK BUDGET FOR APR'24 MMK-2,700,000/-,HQT-PV-2024-04-0457</t>
  </si>
  <si>
    <t>IS-RV-2024-04-49835</t>
  </si>
  <si>
    <t>REC FROM CORP CASH FOR 2ND WEEK BUDGET FOR APR'24 MMK-4,000,000/-,HQT-PV-2024-04-0458</t>
  </si>
  <si>
    <t>IS-RV-2024-04-49836</t>
  </si>
  <si>
    <t>REC FROM RENTAL INCOME FOR CUSTOMER GREEN MYANMAR DRAGON CO.,LTD HALF DUTY MMK-250,000/-,MFD50R,A3AF05599,</t>
  </si>
  <si>
    <t>IS-RV-2024-04-49837</t>
  </si>
  <si>
    <t>REC FROM RENTAL INCOME FOR CUSTOMER AAA(YG) FD20NT CF18C-30049,MMK-150,000/-HALF DUTY</t>
  </si>
  <si>
    <t>IS-PV-2024-04-58872</t>
  </si>
  <si>
    <t>ADV-IS-2024-04-00104</t>
  </si>
  <si>
    <t xml:space="preserve"> MIN THET KYAW ZIN</t>
  </si>
  <si>
    <t>ADV PAY FOR ADMIN DEPT; FOR BIRTHDAY CAKE CHGS MMK-18,000/-</t>
  </si>
  <si>
    <t>IS-PV-2024-04-58873</t>
  </si>
  <si>
    <t>ADV-BMC-2024-04-00048</t>
  </si>
  <si>
    <t>ADV PAY FOR ADMIN DPET; FOR GARBAGE TANK CLEANING CHGS FOR YCDC MMK-85,000/-</t>
  </si>
  <si>
    <t>IS-RV-2024-04-49838</t>
  </si>
  <si>
    <t>AC-IS-2024-04-00111</t>
  </si>
  <si>
    <t>ADV CLEAR FOR ADMIN DEPT; METER BILL CHGS FOR MAR'24 IS-PV-2024-04-58843,ADV-200,000/-,EXP-150,760/-,BAL-49,240/-</t>
  </si>
  <si>
    <t>IS-PV-2024-04-58874</t>
  </si>
  <si>
    <t>AMISCIS-2024-04-00009</t>
  </si>
  <si>
    <t>ADV CLEAR FOR ADMIN DEPT; FOR OFFICE SUPPLIES CHGS FOR THINGYAN FESTIVAL TO DONATE THE MONKS IS-PV-2024-04-58854, ADV-100,000/-,EXP-128,350/-,BAL-28,350/-</t>
  </si>
  <si>
    <t>IS-PV-2024-04-58876</t>
  </si>
  <si>
    <t>ADV-IS-2024-04-00105</t>
  </si>
  <si>
    <t>ADV PAY FOR SALE DEPT; FOR FACKBOOK BOOSTING CHGS FOR APR'24,MMK-300,000/-</t>
  </si>
  <si>
    <t>IS-PV-2024-04-58877</t>
  </si>
  <si>
    <t>EX-IS-2024-04-00045</t>
  </si>
  <si>
    <t>PAY FOR SALE DEPT; ASM INCENTIVE CHGS FOR CUST ; SHWE TSING TUN MFD30-2U ,SR-010302R8556,010302R8558,MMK-110,450/-,</t>
  </si>
  <si>
    <t>ASM INCENTIVE</t>
  </si>
  <si>
    <t>IS-PV-2024-04-58878</t>
  </si>
  <si>
    <t>AC-IS-2024-04-00109</t>
  </si>
  <si>
    <t>ADV CLEAR FOR SERV; DEPT; MACHINE REPAIR CHGS FOR 2 TON FD20NT,CF18C,30049,IS-PV-2024-03-98294,ADV-500,000/-,EXP-543,500/-,BAL-43,500/-</t>
  </si>
  <si>
    <t>IS-PV-2024-04-58879</t>
  </si>
  <si>
    <t>EX-BMC-2024-04-00053</t>
  </si>
  <si>
    <t>PAY FOR SALE DEPT; TO BUY THE PLASTIC FOR PACKING THE CYCLE TO DELIVER MMK-25,000/-</t>
  </si>
  <si>
    <t>MARKETING EXP</t>
  </si>
  <si>
    <t>IS-PV-2024-04-58880</t>
  </si>
  <si>
    <t>ADV-BMC-2024-04-00049</t>
  </si>
  <si>
    <t>ADV PAY FOR SALE DEPT; TO BUY THE PLASTIC AND CARDBOARD BOX AND OTHER CHGS FOR CYCLE PACKING, MMK-125,000/-</t>
  </si>
  <si>
    <t>IS-PV-2024-04-58881</t>
  </si>
  <si>
    <t>ADV-BMC-2024-04-00050</t>
  </si>
  <si>
    <t>ADV PAY FOR SALE DEPT; A BANK CYCLE STICKER &amp; လက်ခ MMK-100,000/-</t>
  </si>
  <si>
    <t>IS-PV-2024-04-58882</t>
  </si>
  <si>
    <t>EX-IS-2024-04-00046</t>
  </si>
  <si>
    <t>PAY FOR RENTAL DEPT; OT CHG FOR RENTAL JOB SHWE LIN BAN AAA(YG), MMK-9,600/-</t>
  </si>
  <si>
    <t>IS-PV-2024-04-58883</t>
  </si>
  <si>
    <t>EX-IS-2024-04-00047</t>
  </si>
  <si>
    <t>PAY FOR RENTAL DEPT; OT CHG FOR RENTAL JOB LANMADAW NEW WORLD, MMK-24,000/-</t>
  </si>
  <si>
    <t>IS-PV-2024-04-58884</t>
  </si>
  <si>
    <t>ADV-BMC-2024-04-00051</t>
  </si>
  <si>
    <t>ADV PAY FOR SERV DEPT; RT250i (005,015) DAMON 107,GOVERNOR SHOE REPAIR AND MAINTENANCE, MMK-250,000/-</t>
  </si>
  <si>
    <t>IS-PV-2024-04-58885</t>
  </si>
  <si>
    <t>ADV-BMC-2024-04-00052</t>
  </si>
  <si>
    <t>ADV PAY FOR SERV DEPT; 3D/3856 CAR FUEL CHGS FOR APR'24 MMK-75,000/-</t>
  </si>
  <si>
    <t>IS-PV-2024-04-58886</t>
  </si>
  <si>
    <t>ADV-BMC-2024-04-00053</t>
  </si>
  <si>
    <t>ADV PAY FOR SERV DEPT; TA CHGS FOR MANDALAY LICENSE CASE; MMK-200,000/-</t>
  </si>
  <si>
    <t>IS-PV-2024-04-58887</t>
  </si>
  <si>
    <t>ADV-BMC-2024-04-00054</t>
  </si>
  <si>
    <t>ADV PAY FOR SERV DEPT; 3W &amp; 2W TRANSFER TEST RUNG AND MAINTENANCE FUEL CHGS MMK-200,000/-</t>
  </si>
  <si>
    <t>IS-PV-2024-04-58888</t>
  </si>
  <si>
    <t>ADV-BMC-2024-04-00055</t>
  </si>
  <si>
    <t>ADV PAY FOR SERV DEPT; GENERAL USE AND ASSEMBLY NEED PARTS , CARGO ASSEMBLY NEED PARTS MMK-500,000/-</t>
  </si>
  <si>
    <t>IS-PV-2024-04-58889</t>
  </si>
  <si>
    <t>EX-BMC-2024-04-00054</t>
  </si>
  <si>
    <t>PAY FOR SERV DEPT; OT CHGS FOR SERV GROUND STOCK CHECKING MMK-228,000/-</t>
  </si>
  <si>
    <t>IS-PV-2024-04-58890</t>
  </si>
  <si>
    <t>AC-BMC-2024-04-00068</t>
  </si>
  <si>
    <t>ADV CLEAR FOR SERV DEPT; CAR FUEL IS-PV-2024-03-58802,ADV-150,000/-,EXP-240,000/-,BAL-90,000/-</t>
  </si>
  <si>
    <t>IS-PV-2024-04-58891</t>
  </si>
  <si>
    <t>AC-IS-2024-04-00110</t>
  </si>
  <si>
    <t>ADV CLEAR FOR ADMIN DEPT; SSB CHGS FOR IS &amp; MC BU MAR'24 IS-PV-2024-04-58842,ADV-600,000/-,EXP-716,000/-,BAL-116,000/-</t>
  </si>
  <si>
    <t>IS-PV-2024-04-58892</t>
  </si>
  <si>
    <t>CS_MMK_IS-2024-04-00069</t>
  </si>
  <si>
    <t>CASH TRANSFER TO CORP CASH FOR RENTAL INCOME AAA(YG) MMK-300,000/-, GREEN MYANMAR DRAGON -MMK-250,000/-,TOTAL-550,000/-</t>
  </si>
  <si>
    <t>IS-PV-2024-04-58893</t>
  </si>
  <si>
    <t>CASH TRANSFER TO CORP CASH FOR MC PART, SERV, UNIT , INCOME TOTAL-152,350/-</t>
  </si>
  <si>
    <t>IS-PV-2024-04-58894</t>
  </si>
  <si>
    <t>ADV-IS-2024-04-00106</t>
  </si>
  <si>
    <t>ADV PAY FOR RENTAL DEPT; PAINTING CHGS FOR SHANTUI 5 TON  MODEL-SF50AC ,SR-112040024, MMK-1,100,000/-</t>
  </si>
  <si>
    <t>IS-PV-2024-04-58895</t>
  </si>
  <si>
    <t>ADV-IS-2024-04-00107</t>
  </si>
  <si>
    <t>ADV PAY FOR SERV DEPT; MACHINE REPAIR MFD70R,SR A3AG06371,MFD50XF, SR-E9AF00156, MMK-1,000,000/-</t>
  </si>
  <si>
    <t>IS-PV-2024-04-58896</t>
  </si>
  <si>
    <t>ADV-IS-2024-04-00108</t>
  </si>
  <si>
    <t>ADV PAY FOR SERV DEPT; STOCK MAINTENANCE FOR ALL STOCK MACHINE MMK-400,000/-</t>
  </si>
  <si>
    <t>STOCK MAINTENANCE</t>
  </si>
  <si>
    <t>IS-RV-2024-04-49840</t>
  </si>
  <si>
    <t>WBG-IS-2024-04-00012</t>
  </si>
  <si>
    <t>REC FROM CORP CASH FOR BUDGET MMK-1,100,000/-,HQT-PV-2024-04-0499</t>
  </si>
  <si>
    <t>IS-PV-2024-04-58897</t>
  </si>
  <si>
    <t>AMISCBMC-2024-04-00011</t>
  </si>
  <si>
    <t>CASH TRANSFER TO CORP CASH FOR MC BUDGET REFUND -1,415,000/-</t>
  </si>
  <si>
    <t>IS-RV-2024-04-49839</t>
  </si>
  <si>
    <t>REC FROM MC PART INCOME U NAING GYI -5000/-</t>
  </si>
  <si>
    <t xml:space="preserve">Maintenance materials for all Stock Machines </t>
  </si>
  <si>
    <t>Cash Budget Vs Actual Comparison -June'24</t>
  </si>
  <si>
    <t>Income for June'24</t>
  </si>
  <si>
    <t>IS-A-PRT-019-06-24</t>
  </si>
  <si>
    <t>ADV-IS-2024-06-00139</t>
  </si>
  <si>
    <t>ADV FOR SPART DEPT; LOCAL PURCHASE(BATTERY) IS-A-PRT-019-06-24</t>
  </si>
  <si>
    <t>PV/RV</t>
  </si>
  <si>
    <t xml:space="preserve">Name </t>
  </si>
  <si>
    <t>RV</t>
  </si>
  <si>
    <t>PV</t>
  </si>
  <si>
    <t>Urgent Budget for Service/Spart</t>
  </si>
  <si>
    <t>UBG-IS-2024-06-00002</t>
  </si>
  <si>
    <t>Soe Myat Mon</t>
  </si>
  <si>
    <t>ADV PAY FOR SPARTS DEPT;THERMOSTAT LOCAL PURCHASE IS-A-PRT-020-06-24 {78-LP0-202406035;MC MODEL-FD50NT,SRNO-CF19D-80308 &amp; CF19D-80350 }MMK-182,000/-</t>
  </si>
  <si>
    <t>UBG-IS-2024-06-00003</t>
  </si>
  <si>
    <t>New Thazin</t>
  </si>
  <si>
    <t>ADV PAY FOR SALE DEPT;STRICKER FOR FORKLIFT SHANTUI LOGO, MITSUBISHI 5TON LOGO &amp; MATADOR 1.5TON (1 MMK-40,000/-</t>
  </si>
  <si>
    <t>UBG-IS-2024-06-00004</t>
  </si>
  <si>
    <t>Ma Khaing Zin Oo</t>
  </si>
  <si>
    <t>ADV PAY FOR SERVICE DEPT; MACHINE REPAIR FOR JUN'24 M-LIFT BATTERY,LF54-7DS BOLT NUT &amp; ACCESSORIES, T12(SR NO-10701864) MMK-600,000/-</t>
  </si>
  <si>
    <t>UBG-IS-2024-06-00005</t>
  </si>
  <si>
    <t>ADV PAY FOR SERVICE DEPT; STOCK MAINTENANCE CHGS  FOR JUN'24 (PIC-YE KO KO) MMK-200,000/-</t>
  </si>
  <si>
    <t>UBG-IS-2024-06-00007</t>
  </si>
  <si>
    <t>Kyu Kyu Win</t>
  </si>
  <si>
    <t>ADV PAY FOR SPARTS DEPT;S'PARTS LOCAL PURCHASE IS-A-PRT-018-05-24 {78-LP0-202405033 FOR CUSTOMER AYAR NADI(DWI BR) FD30NT,CF14E-16429 }MMK-1,500,000/-</t>
  </si>
  <si>
    <t>UBG-IS-2024-06-00008</t>
  </si>
  <si>
    <t>ADV PAY FOR SALE DEPT; MARKET VISIT FOR NYAUNG OO-BR JUN'24 MMK-50,000/-(PIC-THAN HTIKE SWE)</t>
  </si>
  <si>
    <t>UBG-IS-2024-06-00009</t>
  </si>
  <si>
    <t>ADV PAY FOR SERVICE DEPT; PAINTING CHGS EXHAUST FAN 19U-MODEL(LF54-7DS),MITSUBISHI-FD 50NT(CF 19D-80308),(CF-19D-80350) -MMK-1,000,000/-</t>
  </si>
  <si>
    <t>UBG-IS-2024-06-00011</t>
  </si>
  <si>
    <t>ADV PAY FOR SALE DEPT; MARKET VISIT FOR MEIKHTILAR-BR JUN'24 MMK-50,000/-(PIC-THAN HTIKE SWE)</t>
  </si>
  <si>
    <t>UBG-IS-2024-06-00012</t>
  </si>
  <si>
    <t>ADV PAY FOR SERVICE DEPT; CAR FUEL CHGS 4M-8616 FOR JUN'24 MMK-200,000/-</t>
  </si>
  <si>
    <t>UBG-IS-2024-06-00015</t>
  </si>
  <si>
    <t>ADV PAY FOR SPARTS DEPT;FORK EXTENSION LOCAL PURCHASE IS-A-PRT-021-06-24 {78-LP0-202406036;MC MODEL-FD50CNT,SRNO-CF19D-80349 }MMK-1,200,000/-</t>
  </si>
  <si>
    <t>UBG-IS-2024-06-00016</t>
  </si>
  <si>
    <t>ADV PAY FOR SALE DEPT; TRAVELLING CHGS 30DAYS SM-THAN HTIKE SWE MDY-BR JUN'24  MMK-425,000/-</t>
  </si>
  <si>
    <t>UBG-IS-2024-06-00018</t>
  </si>
  <si>
    <t>Soe Myat Moe</t>
  </si>
  <si>
    <t>ADV PAY FOR SPARTS DEPT;S'PARTS LOCAL PURCHASE IS-A-PRT-023-06-24 {78-LP0-202406037 FOR CUSTOMER FM INDUSTRIAL(WARRANTLY) FD20NT,CF18C-30050 }MMK-75,000/-</t>
  </si>
  <si>
    <t>UBG-IS-2024-06-00020</t>
  </si>
  <si>
    <t>Htet Htet Wai</t>
  </si>
  <si>
    <t>ADV PAY FOR RENTAL DEPT;CAR FUEL CHGS 9F/5354 JUN'24 MMK-120,000/-</t>
  </si>
  <si>
    <t>UBG-IS-2024-06-00021</t>
  </si>
  <si>
    <t>ADV PAY FOR SALE DEPT;CAR FUEL CHGS 5B/7543 JUN'24  -MMK-200,000/-</t>
  </si>
  <si>
    <t>UBG-IS-2024-06-00024</t>
  </si>
  <si>
    <t>ADV PAY FOR SPARTS DEPT;S'PARTS LOCAL PURCHASE IS-A-PRT-022-06-24 {78-LP0-202406038 FOR CUSTOMER YANDANAR CHANCELLOR FD50NT,CF19D-80308 &amp; CF19D-80350  }MMK-1,500,000/-</t>
  </si>
  <si>
    <t>UBG-IS-2024-06-00027</t>
  </si>
  <si>
    <t>ADV PAY FOR SPARTS DEPT;S'PARTS LOCAL PURCHASE IS-A-017-05-24 {78-LP0-202405032 TO USE RENTAL FORKLIFT MFD50R,A3AF05599 }MMK-55,000/-</t>
  </si>
  <si>
    <t>UBG-IS-2024-06-00026</t>
  </si>
  <si>
    <t>CASH PAY FOR RENTAL DEPT; MACHINE REPAIR FORKLIFT MITSUBISHI 3 TONS STARTER MOTOR SOLENOID NEW CHANGE MODEL-FD30NT,SR.NO-CF14E-15038 MMK-65,000/-</t>
  </si>
  <si>
    <t>UBG-IS-2024-06-00029</t>
  </si>
  <si>
    <t>CASH PAY FOR RENTAL DEPT; MACHINE REPAIR FORKLIFT MITSUBISHI 2 TONS  MODEL-FD30NT,SR.NO-CF14E-15038 MODEL-FD20NT,SR.NO-CF18C-30049 MMK-200,000/-</t>
  </si>
  <si>
    <t>UBG-IS-2024-06-00031</t>
  </si>
  <si>
    <t>CASH PAY FOR RENTAL DEPT; MACHINE REPAIR FORKLIFT MATADOR 10 TONS TYRE REPAIR &amp; HYDRAULIC CYCLINDER MODIFIED  MODEL-MFD100,SR.NO-A3AF05585 MMK-128,000/-</t>
  </si>
  <si>
    <t>UBG-IS-2024-06-00032</t>
  </si>
  <si>
    <t>Khaing Zin Oo</t>
  </si>
  <si>
    <t>CASH PAY FOR SERVICE DEPT; OT CHGS FOR EXHAUST FAN INSTALLATION &amp; WIRE HARNESS INSTALLATION AT DSK CUS.WILLMAR CO.,LTD (MFD35XF-SR.NO-A3AF04218) MMK-50,400/-</t>
  </si>
  <si>
    <t>UBG-IS-2024-06-00034</t>
  </si>
  <si>
    <t>CASH PAY FOR RENTAL DEPT;TA CHGS MATADOR 10TONS JOBSITE RENTAL OPERATOR FOR 1M (26-APR'24~25-MAY'24) MMK-300,000/-</t>
  </si>
  <si>
    <t>UBG-IS-2024-06-00035</t>
  </si>
  <si>
    <t>CASH PAY FOR RENTAL DEPT; OT CHGS MATADOR 5 TONS &amp; 10 TONS MMK-22,200/-</t>
  </si>
  <si>
    <t>UBG-IS-2024-06-00036</t>
  </si>
  <si>
    <t>Nwe Thazin</t>
  </si>
  <si>
    <t>CASH PAY FOR SALE DEPT;CAR FUEL CHGS (5J/6688) RENTAL FROM GA.WAY-UD-3,H0-2,SDG MMK-50,000/-</t>
  </si>
  <si>
    <t>UBG-IS-2024-06-00038</t>
  </si>
  <si>
    <t>ADV PAY FOR IS ADMIN DEPT;SSB PAYMENT FOR MAY'24 ;MMK-400,000/-</t>
  </si>
  <si>
    <t>Urgent Budget For Admin ( Generator Repair)</t>
  </si>
  <si>
    <t>UBG-IS-2024-06-00041</t>
  </si>
  <si>
    <t>CASH PAY FOR IS ADMIN DEPT;GENERATOR EXHAUST (URGENT) MMK-450,000/-</t>
  </si>
  <si>
    <t>UBG-IS-2024-06-00042</t>
  </si>
  <si>
    <t>CASH PAY FOR IS ADMIN DEPT;TAX BOOK COPY CHGS MMK-7,600/-</t>
  </si>
  <si>
    <t>HQT-PV-2024-06-0381</t>
  </si>
  <si>
    <t>HTET SHWE YI SOE</t>
  </si>
  <si>
    <t>REC FROM CROP CASH IS BUDGET (HQT-PV-2024-06-0381) MMK-336,000/-</t>
  </si>
  <si>
    <t>UBG-IS-2024-06-00025</t>
  </si>
  <si>
    <t>ADV PAY FOR IS ADMIN DEPT;OPERATION EXPENSES FOR JUN'24 ;MMK-50,000/-</t>
  </si>
  <si>
    <t>UBG-IS-2024-06-00043</t>
  </si>
  <si>
    <t>ADV PAY FOR IS ADMIN DEPT;WELFARE CHGS BIRTHDAY CAKE FOR JUN BORN ;MMK-36,000/-</t>
  </si>
  <si>
    <t>UBG-IS-2024-06-00046</t>
  </si>
  <si>
    <t>ADV PAY FOR SPART'S;TYRE 4PCS LOCAL PURCHASE IS-A-PRT-024-06-24(78-LPO-202406039 -CUSTOMER SHWE WAH YAUNG, FD30S, CF51-12080)MMK-3,731,400/-</t>
  </si>
  <si>
    <t>UBG-IS-2024-06-00047</t>
  </si>
  <si>
    <t>ADV PAY FOR SPART'S;TYRE 4PCS LOCAL PURCHASE IS-A-PRT-025-06-24(78-LPO-202406040 -CUSTOMER SOUTH LAND MYANMAR, MFD30R, F4AH31086)MMK-1,116,000/-</t>
  </si>
  <si>
    <t>UBG-IS-2024-06-00050</t>
  </si>
  <si>
    <t>ADV PAY FOR SPART'S DEPT;LOCAL PURCHASE IS-A-PRT-026-06-24(78-LPO-202406041 -CUSTOMER YADANAR ADIPADI (PHK BR)MODEL-FD30NT)MMK-830,600/-</t>
  </si>
  <si>
    <t>UBG-IS-2024-06-00051</t>
  </si>
  <si>
    <t>ADV PAY FOR SPART'S;LOCAL PURCHASE IS-A-PRT-027-06-24(78-LPO-202406042 -CUSTOMER DAWEI BR-MC-T300E,SR-30082270, )MMK-2,687,800/-</t>
  </si>
  <si>
    <t>UBG-IS-2024-06-00045</t>
  </si>
  <si>
    <t>CASH PAY FOR BROKER CHGS ; (U KYAW HTAY -YANDANAR CHANCELLOR) FD50CNT-2UNITS SR.N0-CF19D-80308/SR.N0-CF19D-80350, MMK-4,160,000/-</t>
  </si>
  <si>
    <t>AC-IS-2024-01-00026</t>
  </si>
  <si>
    <t>MIN HTET KYAW ZIN</t>
  </si>
  <si>
    <t>ADV CLEAR FOR ADMIN DEPT;CAR FUEL CHGS FOR MAY'24 7H/8491;MMK -ADV-250,000/-(53036)16-MAY'24;EXP KS-320,000/-;ADD-70,000/-</t>
  </si>
  <si>
    <t xml:space="preserve">Urgent Budget for Sale </t>
  </si>
  <si>
    <t>UBG-IS-2024-06-00052</t>
  </si>
  <si>
    <t>CASH PAY FOR SALE DEPT; CRANE RENT CHGS MATADOR FORKLIFT-5TON(LOCATION -KALAE) MMK-300,000/-</t>
  </si>
  <si>
    <t>AC-IS-2024-01-00030</t>
  </si>
  <si>
    <t>ADV CLEAR FOR RENTAL DEPT;CAR FUEL CHGS FOR MAY'24 9F-5354 ,MMK-ADV-120,000/-;(05/53040)-16-MAY'24;EXP -230,000/-;ADD-110,000/-</t>
  </si>
  <si>
    <t>AC-IS-2024-01-00031</t>
  </si>
  <si>
    <t>ADV CLEAR FOR RENTAL DEPT; MITSUBISHI 3TON TYRE PRESSING CHGS &amp; CHAIN BALL CHANGE FD30NT,SR.NO-CF14E-16473 MMK-ADV-147,000/-(05/53048)16-MAY'24;EXP-180,000/-;ADD-33,000/-</t>
  </si>
  <si>
    <t>AC-IS-2024-01-00037</t>
  </si>
  <si>
    <t>ADV CLEAR FOR SALE DEPT;NPT-BR-VISIT FOR MAY'24 PIC-THAN HTIKE SWE ,MMK-ADV-50,000/-;(05/53050)-16-MAY'24;EXP -59,000/-;ADD-9,000/-</t>
  </si>
  <si>
    <t>AC-IS-2024-01-00032</t>
  </si>
  <si>
    <t>ADV CLEAR FOR SALE DEPT;IGY-TRIP-BR VISIT FOR MAR'24 PIC-THAN HTIKE SWE ,MMK-ADV-50,000/-;(05/53051)-16-MAY'24;EXP -69,800/-;ADD-19,800/-</t>
  </si>
  <si>
    <t>AC-IS-2024-01-00041</t>
  </si>
  <si>
    <t>ADV CLEAR FOR SALE DEPT;CAR FUEL CHGS FOR MAY'244 5B/7543 ,MMK-ADV-200,000/-;(05/53056)-16-MAY'24;EXP -240,000/-;ADD-40,000/-</t>
  </si>
  <si>
    <t>AC-IS-2024-01-00044</t>
  </si>
  <si>
    <t>KHAING ZIN OO</t>
  </si>
  <si>
    <t>ADV CLEAR FOR SERVICE DEPT;CAR FUEL CHGS (4M-8616) FOR MAY'24 MMK-ADV-200,000/-(05/53062);EXP-270,000/-;ADD-70,000/-</t>
  </si>
  <si>
    <t>6500000Ks ( Due to VCM's Instruction)</t>
  </si>
  <si>
    <t>usd 8150</t>
  </si>
  <si>
    <t>MMK-25300000</t>
  </si>
  <si>
    <t>Daily Cash In &amp; Out Statement (For JUN'24)IS BU</t>
  </si>
  <si>
    <t>Htet Shwe Yi Soe</t>
  </si>
  <si>
    <t>SPARE PARTS DEPT;</t>
  </si>
  <si>
    <t xml:space="preserve">LOCAL </t>
  </si>
  <si>
    <t>ADV-IS-2024-06-00140</t>
  </si>
  <si>
    <t>ADV PAY FOR SERVICE DEPT; TRAVELLING CHGS FOR SHIN THANT OO (TRANSFER TO PHARKHANT BR MMK-300,000/-</t>
  </si>
  <si>
    <t>SERVICE DEPT;</t>
  </si>
  <si>
    <t>TRAVELLING</t>
  </si>
  <si>
    <t>S'Parts</t>
  </si>
  <si>
    <t>Local Purchase</t>
  </si>
  <si>
    <t>FALSE PIC</t>
  </si>
  <si>
    <t>Sale</t>
  </si>
  <si>
    <t>MACHINE REPAIR</t>
  </si>
  <si>
    <t>OVERTIME</t>
  </si>
  <si>
    <t xml:space="preserve">SSB </t>
  </si>
  <si>
    <t>PAID FOR ADV REQUEST DATE</t>
  </si>
  <si>
    <t>OFFICE SUPPLIES</t>
  </si>
  <si>
    <t>UBG-IS-2024-06-00022</t>
  </si>
  <si>
    <t>ADV PAY FOR IS ADMIN DEPT;CAR FUEL CHGS FOR JUN'24 7H/8491; MMK-250,000/-</t>
  </si>
  <si>
    <t>EXPENSES</t>
  </si>
  <si>
    <t>SPART'S</t>
  </si>
  <si>
    <t xml:space="preserve">SALE </t>
  </si>
  <si>
    <t>TRAVELLIN</t>
  </si>
  <si>
    <t>SERVICE</t>
  </si>
  <si>
    <t>BROKWE</t>
  </si>
  <si>
    <t>No</t>
  </si>
  <si>
    <t xml:space="preserve">Customer Name </t>
  </si>
  <si>
    <t>Type</t>
  </si>
  <si>
    <t xml:space="preserve">RV </t>
  </si>
  <si>
    <t xml:space="preserve"> K K FISHING NET FACTORY CO,LTD.</t>
  </si>
  <si>
    <t>MYENYI GARMENT</t>
  </si>
  <si>
    <t>GOLD AYA MOTORS INTERNATIONAL GROUPCO,LTD</t>
  </si>
  <si>
    <t>HQT/RV/2024/06/0236 KS 20400000/- PAID TO HO</t>
  </si>
  <si>
    <t>HQT/RV/2024/06/0488 KS 1200000/- PAID TO HO</t>
  </si>
  <si>
    <t>RV/53461 KS  1200000/- HQT/RV/2024/06/0595 KS 1200000/-</t>
  </si>
  <si>
    <t>HQT/RV/2024/06/0637 KS 2400000/- (20.6.24)</t>
  </si>
  <si>
    <t>NAING FAMILY CONSTRUCTION MATERIALS TRADING CO,LTD</t>
  </si>
  <si>
    <t>MAK ( MMYANMAR) PLY WOOD Industries  RT LTD</t>
  </si>
  <si>
    <t>Amount MMK</t>
  </si>
  <si>
    <t>Amount USD</t>
  </si>
  <si>
    <t>Paid to  : HQT- RV-2024-06-0237 ( 7.06.2024)USD-8,100/-,Paid to  : HQT- RV-2024-06-0238 ( 7.06.2024)USD-50/- RATE 4350/- ( 217500)</t>
  </si>
  <si>
    <t>HQT/RV/2024/06/0156</t>
  </si>
  <si>
    <t xml:space="preserve"> </t>
  </si>
  <si>
    <t>Prepared By BU Finance</t>
  </si>
  <si>
    <t>Checked by 
F&amp;A</t>
  </si>
  <si>
    <t>Approved By
(AGM)</t>
  </si>
  <si>
    <t>Approved By
(Vice Chairman)</t>
  </si>
  <si>
    <t>Khin Yadanar Htun,Daw</t>
  </si>
  <si>
    <t>Zin Ko Htwe,U</t>
  </si>
  <si>
    <t>Chit San Ko,U</t>
  </si>
  <si>
    <t>Aye Min Htoon,U</t>
  </si>
  <si>
    <t>Checked by F&amp;A</t>
  </si>
  <si>
    <t>Approved By(AGM)</t>
  </si>
  <si>
    <t>Monthly Cash Budget Request - August 2024</t>
  </si>
  <si>
    <t>Sale&amp; Marketing Expense 
Aug''24-Home-Rent =25,000MMK.Cycle fuel Charges=80,000 MMK ( ASM- Than Htike Swe- MDY-BR).For Branch Visit  Meikhtilar (ASM- Than Htike Swe).For Branch Visit  TGY (ASM- Than Htike Swe).For Branch Visit  Pathein (ASM- Yamin Aye ).Branch Market  Visit to Mandalay (Ko Thiha Thein Aung, Ko Chit San Ko&amp; Aung Sitt Paing) Car 5J-6688 .</t>
  </si>
  <si>
    <t>Service Man OT</t>
  </si>
  <si>
    <t>Barrier For Workshop Area Trush Can</t>
  </si>
  <si>
    <t>Admin operation expense</t>
  </si>
  <si>
    <t>SSB for July'24 of IS</t>
  </si>
  <si>
    <t>Spare Parts (Urgent), Mit forklift tyres for SDG customer MGE+ Hydraulic Oil (Inventoty Stock), Hub &amp; Drum Assy 91lks , T300E battery 2pcs for NPT customer National Library
1pcs x 302 USD
10% discount</t>
  </si>
  <si>
    <t>For 5J/6688,Monthly - 120,000MMK &amp; July'24  Extra -250,000 MMK . Car Fuel charges for (4M/8616)-200,000MMK / July'24 Extra-100,000MMK Admin Fuel 450000/- Rental 270000/-</t>
  </si>
  <si>
    <t>Matador 5 Ton Name Plate_5 Pcs</t>
  </si>
  <si>
    <t>Machine Repair &amp; Painting Charges for MFD-50XF(E9AF00155) _5lks                                                      and MFD-50XF(E9AF00155)_12lks</t>
  </si>
  <si>
    <t>Birthday Cake for August 24 , Marriage Charges</t>
  </si>
  <si>
    <t>Machine Repair for Rental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</si>
</sst>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.0%"/>
    <numFmt numFmtId="167" formatCode="[$-409]d\-mmm\-yy;@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0"/>
      <name val="Pyidaungsu"/>
      <family val="2"/>
    </font>
    <font>
      <sz val="10"/>
      <name val="Pyidaungsu"/>
      <family val="2"/>
    </font>
    <font>
      <b/>
      <u/>
      <sz val="12"/>
      <name val="Pyidaungsu"/>
      <family val="2"/>
    </font>
    <font>
      <b/>
      <sz val="12"/>
      <name val="Pyidaungsu"/>
      <family val="2"/>
    </font>
    <font>
      <sz val="12"/>
      <name val="Pyidaungsu"/>
      <family val="2"/>
    </font>
    <font>
      <sz val="10"/>
      <color theme="1"/>
      <name val="Calibri"/>
      <family val="2"/>
      <scheme val="minor"/>
    </font>
    <font>
      <sz val="10"/>
      <color theme="1"/>
      <name val="Pyidaungsu"/>
      <family val="2"/>
    </font>
    <font>
      <sz val="12"/>
      <color theme="1"/>
      <name val="Calibri"/>
      <family val="2"/>
      <scheme val="minor"/>
    </font>
    <font>
      <sz val="10"/>
      <color theme="1" tint="4.9989318521683403E-2"/>
      <name val="Pyidaungsu"/>
      <family val="2"/>
    </font>
    <font>
      <sz val="10"/>
      <color theme="1" tint="4.9989318521683403E-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name val="Pyidaungsu"/>
      <family val="2"/>
    </font>
    <font>
      <sz val="11"/>
      <color theme="1"/>
      <name val="Pyidaungsu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Pyidaungsu"/>
      <family val="2"/>
    </font>
    <font>
      <b/>
      <sz val="11"/>
      <name val="Pyidaungsu"/>
      <family val="2"/>
    </font>
    <font>
      <sz val="11"/>
      <color theme="1" tint="4.9989318521683403E-2"/>
      <name val="Pyidaungsu"/>
      <family val="2"/>
    </font>
    <font>
      <b/>
      <sz val="11"/>
      <color theme="1"/>
      <name val="Pyidaungsu"/>
      <family val="2"/>
    </font>
    <font>
      <b/>
      <sz val="8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medium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6" fillId="0" borderId="0"/>
    <xf numFmtId="43" fontId="6" fillId="0" borderId="0" applyFont="0" applyFill="0" applyBorder="0" applyAlignment="0" applyProtection="0"/>
  </cellStyleXfs>
  <cellXfs count="48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164" fontId="3" fillId="0" borderId="3" xfId="0" applyNumberFormat="1" applyFont="1" applyBorder="1"/>
    <xf numFmtId="0" fontId="3" fillId="0" borderId="5" xfId="0" applyFont="1" applyBorder="1"/>
    <xf numFmtId="0" fontId="3" fillId="0" borderId="0" xfId="0" applyFont="1"/>
    <xf numFmtId="164" fontId="3" fillId="0" borderId="3" xfId="1" applyNumberFormat="1" applyFont="1" applyBorder="1"/>
    <xf numFmtId="165" fontId="2" fillId="0" borderId="0" xfId="3" applyNumberFormat="1" applyFont="1"/>
    <xf numFmtId="165" fontId="2" fillId="0" borderId="2" xfId="3" applyNumberFormat="1" applyFont="1" applyBorder="1" applyAlignment="1">
      <alignment horizontal="center" vertical="center" wrapText="1"/>
    </xf>
    <xf numFmtId="165" fontId="3" fillId="0" borderId="2" xfId="3" applyNumberFormat="1" applyFont="1" applyBorder="1"/>
    <xf numFmtId="165" fontId="3" fillId="0" borderId="0" xfId="3" applyNumberFormat="1" applyFont="1"/>
    <xf numFmtId="165" fontId="2" fillId="0" borderId="2" xfId="3" applyNumberFormat="1" applyFont="1" applyBorder="1" applyAlignment="1">
      <alignment horizontal="center" vertical="center"/>
    </xf>
    <xf numFmtId="165" fontId="3" fillId="0" borderId="9" xfId="3" applyNumberFormat="1" applyFont="1" applyBorder="1"/>
    <xf numFmtId="165" fontId="2" fillId="0" borderId="8" xfId="0" applyNumberFormat="1" applyFont="1" applyBorder="1" applyAlignment="1">
      <alignment horizontal="center" vertical="center" wrapText="1"/>
    </xf>
    <xf numFmtId="165" fontId="2" fillId="0" borderId="10" xfId="3" applyNumberFormat="1" applyFont="1" applyBorder="1"/>
    <xf numFmtId="164" fontId="2" fillId="0" borderId="11" xfId="0" applyNumberFormat="1" applyFont="1" applyBorder="1"/>
    <xf numFmtId="164" fontId="2" fillId="0" borderId="12" xfId="2" applyNumberFormat="1" applyFont="1" applyBorder="1"/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164" fontId="3" fillId="0" borderId="19" xfId="1" applyNumberFormat="1" applyFont="1" applyBorder="1"/>
    <xf numFmtId="165" fontId="3" fillId="0" borderId="20" xfId="3" applyNumberFormat="1" applyFont="1" applyBorder="1"/>
    <xf numFmtId="165" fontId="2" fillId="0" borderId="21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/>
    <xf numFmtId="0" fontId="3" fillId="0" borderId="17" xfId="0" applyFont="1" applyBorder="1"/>
    <xf numFmtId="165" fontId="2" fillId="0" borderId="23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/>
    <xf numFmtId="165" fontId="3" fillId="0" borderId="25" xfId="3" applyNumberFormat="1" applyFont="1" applyBorder="1"/>
    <xf numFmtId="164" fontId="2" fillId="0" borderId="22" xfId="0" applyNumberFormat="1" applyFont="1" applyBorder="1"/>
    <xf numFmtId="165" fontId="2" fillId="0" borderId="22" xfId="3" applyNumberFormat="1" applyFont="1" applyBorder="1"/>
    <xf numFmtId="164" fontId="2" fillId="0" borderId="26" xfId="0" applyNumberFormat="1" applyFont="1" applyBorder="1"/>
    <xf numFmtId="165" fontId="3" fillId="0" borderId="27" xfId="3" applyNumberFormat="1" applyFont="1" applyBorder="1"/>
    <xf numFmtId="165" fontId="3" fillId="0" borderId="11" xfId="3" applyNumberFormat="1" applyFont="1" applyBorder="1"/>
    <xf numFmtId="165" fontId="2" fillId="0" borderId="0" xfId="3" applyNumberFormat="1" applyFont="1" applyBorder="1"/>
    <xf numFmtId="0" fontId="2" fillId="0" borderId="0" xfId="0" applyFont="1" applyBorder="1"/>
    <xf numFmtId="9" fontId="2" fillId="0" borderId="0" xfId="2" applyFont="1" applyBorder="1"/>
    <xf numFmtId="164" fontId="2" fillId="0" borderId="18" xfId="0" applyNumberFormat="1" applyFont="1" applyBorder="1"/>
    <xf numFmtId="165" fontId="3" fillId="0" borderId="28" xfId="3" applyNumberFormat="1" applyFont="1" applyBorder="1"/>
    <xf numFmtId="165" fontId="3" fillId="0" borderId="0" xfId="3" applyNumberFormat="1" applyFont="1" applyBorder="1"/>
    <xf numFmtId="9" fontId="2" fillId="0" borderId="18" xfId="2" applyFont="1" applyBorder="1"/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horizontal="left"/>
    </xf>
    <xf numFmtId="164" fontId="3" fillId="0" borderId="6" xfId="1" applyNumberFormat="1" applyFont="1" applyBorder="1"/>
    <xf numFmtId="165" fontId="2" fillId="0" borderId="29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/>
    <xf numFmtId="164" fontId="3" fillId="0" borderId="18" xfId="1" applyNumberFormat="1" applyFont="1" applyBorder="1"/>
    <xf numFmtId="165" fontId="2" fillId="0" borderId="0" xfId="0" applyNumberFormat="1" applyFont="1" applyBorder="1" applyAlignment="1">
      <alignment horizontal="center" vertical="center" wrapText="1"/>
    </xf>
    <xf numFmtId="164" fontId="3" fillId="0" borderId="18" xfId="0" applyNumberFormat="1" applyFont="1" applyBorder="1"/>
    <xf numFmtId="165" fontId="3" fillId="0" borderId="30" xfId="3" applyNumberFormat="1" applyFont="1" applyBorder="1"/>
    <xf numFmtId="0" fontId="2" fillId="0" borderId="31" xfId="0" applyFont="1" applyBorder="1" applyAlignment="1">
      <alignment horizontal="left"/>
    </xf>
    <xf numFmtId="165" fontId="2" fillId="0" borderId="20" xfId="3" applyNumberFormat="1" applyFont="1" applyBorder="1"/>
    <xf numFmtId="165" fontId="2" fillId="0" borderId="28" xfId="3" applyNumberFormat="1" applyFont="1" applyBorder="1"/>
    <xf numFmtId="0" fontId="2" fillId="0" borderId="24" xfId="0" applyFont="1" applyBorder="1"/>
    <xf numFmtId="0" fontId="2" fillId="0" borderId="5" xfId="0" applyFont="1" applyBorder="1"/>
    <xf numFmtId="0" fontId="0" fillId="0" borderId="13" xfId="0" applyBorder="1"/>
    <xf numFmtId="9" fontId="0" fillId="0" borderId="13" xfId="2" applyFont="1" applyBorder="1"/>
    <xf numFmtId="164" fontId="3" fillId="0" borderId="3" xfId="1" applyNumberFormat="1" applyFont="1" applyFill="1" applyBorder="1"/>
    <xf numFmtId="164" fontId="0" fillId="0" borderId="0" xfId="1" applyNumberFormat="1" applyFont="1"/>
    <xf numFmtId="164" fontId="5" fillId="0" borderId="0" xfId="1" applyNumberFormat="1" applyFont="1" applyAlignment="1">
      <alignment vertical="center"/>
    </xf>
    <xf numFmtId="0" fontId="3" fillId="0" borderId="1" xfId="0" applyFont="1" applyFill="1" applyBorder="1"/>
    <xf numFmtId="165" fontId="3" fillId="0" borderId="2" xfId="3" applyNumberFormat="1" applyFont="1" applyFill="1" applyBorder="1"/>
    <xf numFmtId="165" fontId="2" fillId="0" borderId="8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/>
    <xf numFmtId="164" fontId="0" fillId="0" borderId="0" xfId="1" applyNumberFormat="1" applyFont="1" applyFill="1"/>
    <xf numFmtId="0" fontId="0" fillId="0" borderId="0" xfId="0" applyFill="1"/>
    <xf numFmtId="0" fontId="3" fillId="0" borderId="5" xfId="0" applyFont="1" applyFill="1" applyBorder="1"/>
    <xf numFmtId="165" fontId="3" fillId="0" borderId="9" xfId="3" applyNumberFormat="1" applyFont="1" applyFill="1" applyBorder="1"/>
    <xf numFmtId="166" fontId="2" fillId="2" borderId="26" xfId="2" applyNumberFormat="1" applyFont="1" applyFill="1" applyBorder="1"/>
    <xf numFmtId="165" fontId="3" fillId="0" borderId="13" xfId="3" applyNumberFormat="1" applyFont="1" applyBorder="1"/>
    <xf numFmtId="164" fontId="3" fillId="0" borderId="13" xfId="1" applyNumberFormat="1" applyFont="1" applyBorder="1"/>
    <xf numFmtId="164" fontId="3" fillId="0" borderId="3" xfId="1" applyNumberFormat="1" applyFont="1" applyFill="1" applyBorder="1" applyAlignment="1">
      <alignment horizontal="center" vertical="center" wrapText="1"/>
    </xf>
    <xf numFmtId="164" fontId="2" fillId="0" borderId="12" xfId="0" applyNumberFormat="1" applyFont="1" applyFill="1" applyBorder="1"/>
    <xf numFmtId="164" fontId="2" fillId="0" borderId="26" xfId="0" applyNumberFormat="1" applyFont="1" applyFill="1" applyBorder="1"/>
    <xf numFmtId="164" fontId="2" fillId="0" borderId="18" xfId="0" applyNumberFormat="1" applyFont="1" applyFill="1" applyBorder="1"/>
    <xf numFmtId="164" fontId="3" fillId="0" borderId="19" xfId="1" applyNumberFormat="1" applyFont="1" applyFill="1" applyBorder="1"/>
    <xf numFmtId="164" fontId="0" fillId="0" borderId="13" xfId="1" applyNumberFormat="1" applyFont="1" applyBorder="1"/>
    <xf numFmtId="164" fontId="5" fillId="4" borderId="13" xfId="1" applyNumberFormat="1" applyFont="1" applyFill="1" applyBorder="1" applyAlignment="1">
      <alignment vertical="center"/>
    </xf>
    <xf numFmtId="0" fontId="5" fillId="4" borderId="13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/>
    <xf numFmtId="164" fontId="0" fillId="0" borderId="0" xfId="1" applyNumberFormat="1" applyFont="1" applyBorder="1"/>
    <xf numFmtId="0" fontId="0" fillId="0" borderId="0" xfId="0" applyBorder="1"/>
    <xf numFmtId="164" fontId="0" fillId="4" borderId="13" xfId="1" applyNumberFormat="1" applyFont="1" applyFill="1" applyBorder="1" applyAlignment="1">
      <alignment horizontal="right" vertical="center"/>
    </xf>
    <xf numFmtId="164" fontId="2" fillId="3" borderId="22" xfId="1" applyNumberFormat="1" applyFont="1" applyFill="1" applyBorder="1"/>
    <xf numFmtId="164" fontId="2" fillId="0" borderId="22" xfId="1" applyNumberFormat="1" applyFont="1" applyBorder="1"/>
    <xf numFmtId="0" fontId="9" fillId="0" borderId="0" xfId="0" applyFont="1" applyFill="1" applyAlignment="1"/>
    <xf numFmtId="16" fontId="9" fillId="0" borderId="13" xfId="5" quotePrefix="1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164" fontId="9" fillId="0" borderId="15" xfId="1" applyNumberFormat="1" applyFont="1" applyFill="1" applyBorder="1" applyAlignment="1">
      <alignment horizontal="center" vertical="center"/>
    </xf>
    <xf numFmtId="164" fontId="9" fillId="0" borderId="13" xfId="1" applyNumberFormat="1" applyFont="1" applyFill="1" applyBorder="1" applyAlignment="1">
      <alignment horizontal="center"/>
    </xf>
    <xf numFmtId="164" fontId="9" fillId="0" borderId="13" xfId="1" applyNumberFormat="1" applyFont="1" applyFill="1" applyBorder="1" applyAlignment="1"/>
    <xf numFmtId="16" fontId="9" fillId="0" borderId="13" xfId="5" quotePrefix="1" applyNumberFormat="1" applyFont="1" applyFill="1" applyBorder="1" applyAlignment="1">
      <alignment horizontal="left" vertical="center"/>
    </xf>
    <xf numFmtId="164" fontId="9" fillId="0" borderId="13" xfId="1" applyNumberFormat="1" applyFont="1" applyFill="1" applyBorder="1" applyAlignment="1">
      <alignment horizontal="center" vertical="center"/>
    </xf>
    <xf numFmtId="167" fontId="9" fillId="0" borderId="15" xfId="5" applyNumberFormat="1" applyFont="1" applyFill="1" applyBorder="1" applyAlignment="1">
      <alignment horizontal="center" vertical="center"/>
    </xf>
    <xf numFmtId="167" fontId="9" fillId="0" borderId="13" xfId="5" quotePrefix="1" applyNumberFormat="1" applyFont="1" applyFill="1" applyBorder="1" applyAlignment="1">
      <alignment horizontal="center"/>
    </xf>
    <xf numFmtId="0" fontId="9" fillId="0" borderId="0" xfId="0" applyFont="1" applyFill="1" applyAlignment="1">
      <alignment horizontal="left"/>
    </xf>
    <xf numFmtId="16" fontId="9" fillId="0" borderId="15" xfId="5" quotePrefix="1" applyNumberFormat="1" applyFont="1" applyFill="1" applyBorder="1" applyAlignment="1">
      <alignment horizontal="center" vertical="center"/>
    </xf>
    <xf numFmtId="16" fontId="9" fillId="0" borderId="15" xfId="5" quotePrefix="1" applyNumberFormat="1" applyFont="1" applyFill="1" applyBorder="1" applyAlignment="1">
      <alignment horizontal="left" vertical="center"/>
    </xf>
    <xf numFmtId="0" fontId="9" fillId="0" borderId="15" xfId="0" applyFont="1" applyFill="1" applyBorder="1" applyAlignment="1">
      <alignment horizontal="center"/>
    </xf>
    <xf numFmtId="164" fontId="9" fillId="0" borderId="0" xfId="0" applyNumberFormat="1" applyFont="1" applyFill="1" applyAlignment="1"/>
    <xf numFmtId="0" fontId="9" fillId="0" borderId="29" xfId="0" applyFont="1" applyFill="1" applyBorder="1" applyAlignment="1"/>
    <xf numFmtId="0" fontId="9" fillId="0" borderId="29" xfId="0" applyFont="1" applyFill="1" applyBorder="1" applyAlignment="1">
      <alignment horizontal="center"/>
    </xf>
    <xf numFmtId="0" fontId="9" fillId="0" borderId="29" xfId="0" applyFont="1" applyFill="1" applyBorder="1" applyAlignment="1">
      <alignment horizontal="left"/>
    </xf>
    <xf numFmtId="0" fontId="9" fillId="0" borderId="0" xfId="0" applyFont="1" applyFill="1" applyAlignment="1">
      <alignment horizontal="center"/>
    </xf>
    <xf numFmtId="164" fontId="9" fillId="0" borderId="0" xfId="1" applyNumberFormat="1" applyFont="1" applyFill="1" applyAlignment="1"/>
    <xf numFmtId="164" fontId="2" fillId="4" borderId="22" xfId="0" applyNumberFormat="1" applyFont="1" applyFill="1" applyBorder="1"/>
    <xf numFmtId="164" fontId="2" fillId="4" borderId="22" xfId="1" applyNumberFormat="1" applyFont="1" applyFill="1" applyBorder="1"/>
    <xf numFmtId="164" fontId="3" fillId="0" borderId="4" xfId="1" applyNumberFormat="1" applyFont="1" applyFill="1" applyBorder="1"/>
    <xf numFmtId="8" fontId="3" fillId="2" borderId="0" xfId="0" applyNumberFormat="1" applyFont="1" applyFill="1"/>
    <xf numFmtId="164" fontId="9" fillId="0" borderId="29" xfId="1" applyNumberFormat="1" applyFont="1" applyFill="1" applyBorder="1" applyAlignment="1"/>
    <xf numFmtId="0" fontId="3" fillId="0" borderId="1" xfId="0" applyFont="1" applyBorder="1" applyAlignment="1">
      <alignment vertical="center"/>
    </xf>
    <xf numFmtId="9" fontId="0" fillId="0" borderId="0" xfId="2" applyFont="1"/>
    <xf numFmtId="0" fontId="2" fillId="0" borderId="3" xfId="0" applyFont="1" applyFill="1" applyBorder="1" applyAlignment="1">
      <alignment horizontal="center" vertical="center" wrapText="1"/>
    </xf>
    <xf numFmtId="43" fontId="9" fillId="0" borderId="0" xfId="1" applyNumberFormat="1" applyFont="1" applyFill="1" applyAlignment="1"/>
    <xf numFmtId="0" fontId="10" fillId="0" borderId="21" xfId="5" applyFont="1" applyFill="1" applyBorder="1" applyAlignment="1">
      <alignment vertical="center"/>
    </xf>
    <xf numFmtId="0" fontId="10" fillId="0" borderId="21" xfId="5" applyFont="1" applyFill="1" applyBorder="1" applyAlignment="1">
      <alignment horizontal="center" vertical="center"/>
    </xf>
    <xf numFmtId="0" fontId="10" fillId="0" borderId="21" xfId="5" applyFont="1" applyFill="1" applyBorder="1" applyAlignment="1">
      <alignment horizontal="center"/>
    </xf>
    <xf numFmtId="0" fontId="10" fillId="0" borderId="21" xfId="5" applyFont="1" applyFill="1" applyBorder="1" applyAlignment="1">
      <alignment horizontal="left" vertical="center"/>
    </xf>
    <xf numFmtId="164" fontId="10" fillId="0" borderId="21" xfId="1" applyNumberFormat="1" applyFont="1" applyFill="1" applyBorder="1" applyAlignment="1">
      <alignment vertical="center"/>
    </xf>
    <xf numFmtId="164" fontId="10" fillId="0" borderId="21" xfId="1" applyNumberFormat="1" applyFont="1" applyFill="1" applyBorder="1" applyAlignment="1">
      <alignment horizontal="center" vertical="center"/>
    </xf>
    <xf numFmtId="164" fontId="10" fillId="0" borderId="21" xfId="5" applyNumberFormat="1" applyFont="1" applyFill="1" applyBorder="1" applyAlignment="1">
      <alignment horizontal="center" vertical="center"/>
    </xf>
    <xf numFmtId="0" fontId="12" fillId="0" borderId="0" xfId="0" applyFont="1" applyFill="1" applyAlignment="1"/>
    <xf numFmtId="43" fontId="11" fillId="0" borderId="32" xfId="1" applyFont="1" applyFill="1" applyBorder="1" applyAlignment="1">
      <alignment horizontal="center" vertical="center" wrapText="1"/>
    </xf>
    <xf numFmtId="164" fontId="11" fillId="0" borderId="15" xfId="1" applyNumberFormat="1" applyFont="1" applyFill="1" applyBorder="1" applyAlignment="1">
      <alignment horizontal="center" vertical="center" wrapText="1"/>
    </xf>
    <xf numFmtId="164" fontId="11" fillId="0" borderId="15" xfId="0" applyNumberFormat="1" applyFont="1" applyFill="1" applyBorder="1" applyAlignment="1">
      <alignment horizontal="center" vertical="center" wrapText="1"/>
    </xf>
    <xf numFmtId="164" fontId="11" fillId="0" borderId="13" xfId="1" applyNumberFormat="1" applyFont="1" applyFill="1" applyBorder="1" applyAlignment="1">
      <alignment horizontal="center" vertical="center" wrapText="1"/>
    </xf>
    <xf numFmtId="164" fontId="11" fillId="0" borderId="13" xfId="6" applyNumberFormat="1" applyFont="1" applyFill="1" applyBorder="1" applyAlignment="1">
      <alignment horizontal="center" vertical="center" wrapText="1"/>
    </xf>
    <xf numFmtId="164" fontId="11" fillId="0" borderId="13" xfId="6" applyNumberFormat="1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/>
    </xf>
    <xf numFmtId="0" fontId="14" fillId="0" borderId="0" xfId="0" applyFont="1"/>
    <xf numFmtId="165" fontId="3" fillId="0" borderId="32" xfId="3" applyNumberFormat="1" applyFont="1" applyBorder="1"/>
    <xf numFmtId="165" fontId="3" fillId="0" borderId="29" xfId="3" applyNumberFormat="1" applyFont="1" applyBorder="1"/>
    <xf numFmtId="0" fontId="2" fillId="0" borderId="35" xfId="0" applyFont="1" applyBorder="1" applyAlignment="1"/>
    <xf numFmtId="0" fontId="3" fillId="0" borderId="13" xfId="0" applyFont="1" applyBorder="1"/>
    <xf numFmtId="0" fontId="2" fillId="0" borderId="13" xfId="0" applyFont="1" applyBorder="1"/>
    <xf numFmtId="164" fontId="3" fillId="0" borderId="13" xfId="1" applyNumberFormat="1" applyFont="1" applyFill="1" applyBorder="1"/>
    <xf numFmtId="164" fontId="3" fillId="0" borderId="6" xfId="1" applyNumberFormat="1" applyFont="1" applyFill="1" applyBorder="1"/>
    <xf numFmtId="167" fontId="11" fillId="0" borderId="13" xfId="5" applyNumberFormat="1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/>
    </xf>
    <xf numFmtId="16" fontId="11" fillId="0" borderId="13" xfId="5" quotePrefix="1" applyNumberFormat="1" applyFont="1" applyFill="1" applyBorder="1" applyAlignment="1">
      <alignment horizontal="center" vertical="center" wrapText="1"/>
    </xf>
    <xf numFmtId="0" fontId="12" fillId="0" borderId="13" xfId="5" applyFont="1" applyFill="1" applyBorder="1" applyAlignment="1">
      <alignment horizontal="center" vertical="center" wrapText="1"/>
    </xf>
    <xf numFmtId="0" fontId="11" fillId="0" borderId="13" xfId="5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164" fontId="11" fillId="0" borderId="13" xfId="0" applyNumberFormat="1" applyFont="1" applyFill="1" applyBorder="1" applyAlignment="1">
      <alignment horizontal="center" vertical="center" wrapText="1"/>
    </xf>
    <xf numFmtId="43" fontId="11" fillId="0" borderId="13" xfId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wrapText="1"/>
    </xf>
    <xf numFmtId="167" fontId="12" fillId="0" borderId="0" xfId="0" applyNumberFormat="1" applyFont="1" applyFill="1" applyAlignment="1">
      <alignment wrapText="1"/>
    </xf>
    <xf numFmtId="167" fontId="9" fillId="5" borderId="13" xfId="5" quotePrefix="1" applyNumberFormat="1" applyFont="1" applyFill="1" applyBorder="1" applyAlignment="1">
      <alignment horizontal="center"/>
    </xf>
    <xf numFmtId="0" fontId="13" fillId="5" borderId="13" xfId="0" applyFont="1" applyFill="1" applyBorder="1" applyAlignment="1">
      <alignment horizontal="center"/>
    </xf>
    <xf numFmtId="16" fontId="9" fillId="5" borderId="13" xfId="5" quotePrefix="1" applyNumberFormat="1" applyFont="1" applyFill="1" applyBorder="1" applyAlignment="1">
      <alignment horizontal="center" vertical="center"/>
    </xf>
    <xf numFmtId="16" fontId="9" fillId="5" borderId="13" xfId="5" quotePrefix="1" applyNumberFormat="1" applyFont="1" applyFill="1" applyBorder="1" applyAlignment="1">
      <alignment horizontal="left" vertical="center"/>
    </xf>
    <xf numFmtId="0" fontId="9" fillId="5" borderId="13" xfId="0" applyFont="1" applyFill="1" applyBorder="1" applyAlignment="1">
      <alignment horizontal="center"/>
    </xf>
    <xf numFmtId="164" fontId="9" fillId="5" borderId="15" xfId="1" applyNumberFormat="1" applyFont="1" applyFill="1" applyBorder="1" applyAlignment="1">
      <alignment horizontal="center" vertical="center"/>
    </xf>
    <xf numFmtId="164" fontId="9" fillId="5" borderId="13" xfId="1" applyNumberFormat="1" applyFont="1" applyFill="1" applyBorder="1" applyAlignment="1">
      <alignment horizontal="center"/>
    </xf>
    <xf numFmtId="164" fontId="9" fillId="5" borderId="13" xfId="1" applyNumberFormat="1" applyFont="1" applyFill="1" applyBorder="1" applyAlignment="1"/>
    <xf numFmtId="0" fontId="9" fillId="5" borderId="0" xfId="0" applyFont="1" applyFill="1" applyAlignment="1"/>
    <xf numFmtId="165" fontId="2" fillId="0" borderId="2" xfId="3" applyNumberFormat="1" applyFont="1" applyFill="1" applyBorder="1" applyAlignment="1">
      <alignment horizontal="center" vertical="center" wrapText="1"/>
    </xf>
    <xf numFmtId="165" fontId="3" fillId="0" borderId="20" xfId="3" applyNumberFormat="1" applyFont="1" applyFill="1" applyBorder="1"/>
    <xf numFmtId="43" fontId="3" fillId="2" borderId="0" xfId="1" applyFont="1" applyFill="1"/>
    <xf numFmtId="0" fontId="13" fillId="0" borderId="15" xfId="0" applyFont="1" applyFill="1" applyBorder="1" applyAlignment="1">
      <alignment horizontal="center"/>
    </xf>
    <xf numFmtId="43" fontId="9" fillId="0" borderId="0" xfId="0" applyNumberFormat="1" applyFont="1" applyFill="1" applyAlignment="1"/>
    <xf numFmtId="16" fontId="14" fillId="0" borderId="15" xfId="5" quotePrefix="1" applyNumberFormat="1" applyFont="1" applyFill="1" applyBorder="1" applyAlignment="1">
      <alignment horizontal="center" vertical="center"/>
    </xf>
    <xf numFmtId="16" fontId="14" fillId="0" borderId="15" xfId="5" quotePrefix="1" applyNumberFormat="1" applyFont="1" applyFill="1" applyBorder="1" applyAlignment="1">
      <alignment horizontal="left" vertical="center"/>
    </xf>
    <xf numFmtId="16" fontId="14" fillId="0" borderId="13" xfId="5" quotePrefix="1" applyNumberFormat="1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/>
    </xf>
    <xf numFmtId="164" fontId="14" fillId="0" borderId="15" xfId="1" applyNumberFormat="1" applyFont="1" applyFill="1" applyBorder="1" applyAlignment="1">
      <alignment horizontal="center" vertical="center"/>
    </xf>
    <xf numFmtId="0" fontId="14" fillId="0" borderId="0" xfId="0" applyFont="1" applyFill="1" applyAlignment="1"/>
    <xf numFmtId="1" fontId="9" fillId="0" borderId="0" xfId="0" applyNumberFormat="1" applyFont="1" applyFill="1" applyAlignment="1"/>
    <xf numFmtId="164" fontId="3" fillId="0" borderId="4" xfId="1" applyNumberFormat="1" applyFont="1" applyBorder="1"/>
    <xf numFmtId="167" fontId="9" fillId="7" borderId="13" xfId="5" quotePrefix="1" applyNumberFormat="1" applyFont="1" applyFill="1" applyBorder="1" applyAlignment="1">
      <alignment horizontal="center"/>
    </xf>
    <xf numFmtId="0" fontId="13" fillId="7" borderId="13" xfId="0" applyFont="1" applyFill="1" applyBorder="1" applyAlignment="1">
      <alignment horizontal="center"/>
    </xf>
    <xf numFmtId="16" fontId="9" fillId="7" borderId="13" xfId="5" quotePrefix="1" applyNumberFormat="1" applyFont="1" applyFill="1" applyBorder="1" applyAlignment="1">
      <alignment horizontal="center" vertical="center"/>
    </xf>
    <xf numFmtId="16" fontId="9" fillId="7" borderId="13" xfId="5" quotePrefix="1" applyNumberFormat="1" applyFont="1" applyFill="1" applyBorder="1" applyAlignment="1">
      <alignment horizontal="left" vertical="center"/>
    </xf>
    <xf numFmtId="167" fontId="9" fillId="7" borderId="15" xfId="5" applyNumberFormat="1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/>
    </xf>
    <xf numFmtId="164" fontId="9" fillId="7" borderId="15" xfId="1" applyNumberFormat="1" applyFont="1" applyFill="1" applyBorder="1" applyAlignment="1">
      <alignment horizontal="center" vertical="center"/>
    </xf>
    <xf numFmtId="43" fontId="9" fillId="7" borderId="13" xfId="1" applyNumberFormat="1" applyFont="1" applyFill="1" applyBorder="1" applyAlignment="1">
      <alignment horizontal="center" vertical="center"/>
    </xf>
    <xf numFmtId="164" fontId="9" fillId="7" borderId="13" xfId="1" applyNumberFormat="1" applyFont="1" applyFill="1" applyBorder="1" applyAlignment="1">
      <alignment horizontal="center"/>
    </xf>
    <xf numFmtId="164" fontId="9" fillId="7" borderId="13" xfId="1" applyNumberFormat="1" applyFont="1" applyFill="1" applyBorder="1" applyAlignment="1"/>
    <xf numFmtId="0" fontId="9" fillId="7" borderId="0" xfId="0" applyFont="1" applyFill="1" applyAlignment="1"/>
    <xf numFmtId="167" fontId="9" fillId="6" borderId="13" xfId="5" quotePrefix="1" applyNumberFormat="1" applyFont="1" applyFill="1" applyBorder="1" applyAlignment="1">
      <alignment horizontal="center"/>
    </xf>
    <xf numFmtId="0" fontId="13" fillId="6" borderId="13" xfId="0" applyFont="1" applyFill="1" applyBorder="1" applyAlignment="1">
      <alignment horizontal="center"/>
    </xf>
    <xf numFmtId="16" fontId="9" fillId="6" borderId="13" xfId="5" quotePrefix="1" applyNumberFormat="1" applyFont="1" applyFill="1" applyBorder="1" applyAlignment="1">
      <alignment horizontal="center" vertical="center"/>
    </xf>
    <xf numFmtId="16" fontId="9" fillId="6" borderId="13" xfId="5" quotePrefix="1" applyNumberFormat="1" applyFont="1" applyFill="1" applyBorder="1" applyAlignment="1">
      <alignment horizontal="left" vertical="center"/>
    </xf>
    <xf numFmtId="0" fontId="9" fillId="6" borderId="13" xfId="0" applyFont="1" applyFill="1" applyBorder="1" applyAlignment="1">
      <alignment horizontal="center"/>
    </xf>
    <xf numFmtId="164" fontId="9" fillId="6" borderId="15" xfId="1" applyNumberFormat="1" applyFont="1" applyFill="1" applyBorder="1" applyAlignment="1">
      <alignment horizontal="center" vertical="center"/>
    </xf>
    <xf numFmtId="164" fontId="9" fillId="6" borderId="13" xfId="1" applyNumberFormat="1" applyFont="1" applyFill="1" applyBorder="1" applyAlignment="1">
      <alignment horizontal="center"/>
    </xf>
    <xf numFmtId="164" fontId="9" fillId="6" borderId="13" xfId="1" applyNumberFormat="1" applyFont="1" applyFill="1" applyBorder="1" applyAlignment="1"/>
    <xf numFmtId="0" fontId="9" fillId="6" borderId="0" xfId="0" applyFont="1" applyFill="1" applyAlignment="1"/>
    <xf numFmtId="164" fontId="9" fillId="7" borderId="13" xfId="1" applyNumberFormat="1" applyFont="1" applyFill="1" applyBorder="1" applyAlignment="1">
      <alignment horizontal="center" vertical="center"/>
    </xf>
    <xf numFmtId="1" fontId="9" fillId="7" borderId="0" xfId="0" applyNumberFormat="1" applyFont="1" applyFill="1" applyAlignment="1"/>
    <xf numFmtId="164" fontId="9" fillId="7" borderId="15" xfId="1" applyNumberFormat="1" applyFont="1" applyFill="1" applyBorder="1" applyAlignment="1">
      <alignment horizontal="center" vertical="center" wrapText="1"/>
    </xf>
    <xf numFmtId="0" fontId="9" fillId="7" borderId="0" xfId="0" applyFont="1" applyFill="1" applyAlignment="1">
      <alignment wrapText="1"/>
    </xf>
    <xf numFmtId="164" fontId="9" fillId="7" borderId="13" xfId="1" applyNumberFormat="1" applyFont="1" applyFill="1" applyBorder="1" applyAlignment="1">
      <alignment horizontal="center" vertical="center" wrapText="1"/>
    </xf>
    <xf numFmtId="164" fontId="9" fillId="6" borderId="13" xfId="1" applyNumberFormat="1" applyFont="1" applyFill="1" applyBorder="1" applyAlignment="1">
      <alignment horizontal="center" vertical="center"/>
    </xf>
    <xf numFmtId="164" fontId="9" fillId="5" borderId="13" xfId="1" applyNumberFormat="1" applyFont="1" applyFill="1" applyBorder="1" applyAlignment="1">
      <alignment horizontal="center" vertical="center"/>
    </xf>
    <xf numFmtId="1" fontId="9" fillId="5" borderId="0" xfId="0" applyNumberFormat="1" applyFont="1" applyFill="1" applyAlignment="1"/>
    <xf numFmtId="167" fontId="9" fillId="5" borderId="15" xfId="5" applyNumberFormat="1" applyFont="1" applyFill="1" applyBorder="1" applyAlignment="1">
      <alignment horizontal="center" vertical="center"/>
    </xf>
    <xf numFmtId="2" fontId="9" fillId="5" borderId="0" xfId="0" applyNumberFormat="1" applyFont="1" applyFill="1" applyAlignment="1"/>
    <xf numFmtId="43" fontId="9" fillId="5" borderId="0" xfId="0" applyNumberFormat="1" applyFont="1" applyFill="1" applyAlignment="1"/>
    <xf numFmtId="0" fontId="9" fillId="5" borderId="15" xfId="0" applyFont="1" applyFill="1" applyBorder="1" applyAlignment="1">
      <alignment horizontal="center"/>
    </xf>
    <xf numFmtId="16" fontId="9" fillId="5" borderId="13" xfId="5" quotePrefix="1" applyNumberFormat="1" applyFont="1" applyFill="1" applyBorder="1" applyAlignment="1">
      <alignment horizontal="center" vertical="center" wrapText="1"/>
    </xf>
    <xf numFmtId="16" fontId="9" fillId="5" borderId="15" xfId="5" quotePrefix="1" applyNumberFormat="1" applyFont="1" applyFill="1" applyBorder="1" applyAlignment="1">
      <alignment horizontal="left" vertical="center"/>
    </xf>
    <xf numFmtId="0" fontId="13" fillId="5" borderId="15" xfId="0" applyFont="1" applyFill="1" applyBorder="1" applyAlignment="1">
      <alignment horizontal="center"/>
    </xf>
    <xf numFmtId="16" fontId="9" fillId="5" borderId="15" xfId="5" quotePrefix="1" applyNumberFormat="1" applyFont="1" applyFill="1" applyBorder="1" applyAlignment="1">
      <alignment horizontal="center" vertical="center"/>
    </xf>
    <xf numFmtId="0" fontId="13" fillId="6" borderId="15" xfId="0" applyFont="1" applyFill="1" applyBorder="1" applyAlignment="1">
      <alignment horizontal="center"/>
    </xf>
    <xf numFmtId="16" fontId="9" fillId="6" borderId="15" xfId="5" quotePrefix="1" applyNumberFormat="1" applyFont="1" applyFill="1" applyBorder="1" applyAlignment="1">
      <alignment horizontal="left" vertical="center"/>
    </xf>
    <xf numFmtId="16" fontId="9" fillId="6" borderId="15" xfId="5" quotePrefix="1" applyNumberFormat="1" applyFont="1" applyFill="1" applyBorder="1" applyAlignment="1">
      <alignment horizontal="center" vertical="center"/>
    </xf>
    <xf numFmtId="167" fontId="9" fillId="6" borderId="15" xfId="5" applyNumberFormat="1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/>
    </xf>
    <xf numFmtId="0" fontId="13" fillId="7" borderId="15" xfId="0" applyFont="1" applyFill="1" applyBorder="1" applyAlignment="1">
      <alignment horizontal="center"/>
    </xf>
    <xf numFmtId="16" fontId="9" fillId="7" borderId="15" xfId="5" quotePrefix="1" applyNumberFormat="1" applyFont="1" applyFill="1" applyBorder="1" applyAlignment="1">
      <alignment horizontal="center" vertical="center"/>
    </xf>
    <xf numFmtId="16" fontId="9" fillId="7" borderId="15" xfId="5" quotePrefix="1" applyNumberFormat="1" applyFont="1" applyFill="1" applyBorder="1" applyAlignment="1">
      <alignment horizontal="left" vertical="center"/>
    </xf>
    <xf numFmtId="0" fontId="9" fillId="7" borderId="15" xfId="0" applyFont="1" applyFill="1" applyBorder="1" applyAlignment="1">
      <alignment horizontal="center"/>
    </xf>
    <xf numFmtId="164" fontId="14" fillId="5" borderId="15" xfId="1" applyNumberFormat="1" applyFont="1" applyFill="1" applyBorder="1" applyAlignment="1">
      <alignment horizontal="center" vertical="center"/>
    </xf>
    <xf numFmtId="164" fontId="14" fillId="6" borderId="15" xfId="1" applyNumberFormat="1" applyFont="1" applyFill="1" applyBorder="1" applyAlignment="1">
      <alignment horizontal="center" vertical="center"/>
    </xf>
    <xf numFmtId="164" fontId="14" fillId="7" borderId="15" xfId="1" applyNumberFormat="1" applyFont="1" applyFill="1" applyBorder="1" applyAlignment="1">
      <alignment horizontal="center" vertical="center"/>
    </xf>
    <xf numFmtId="167" fontId="9" fillId="8" borderId="13" xfId="5" quotePrefix="1" applyNumberFormat="1" applyFont="1" applyFill="1" applyBorder="1" applyAlignment="1">
      <alignment horizontal="center"/>
    </xf>
    <xf numFmtId="0" fontId="13" fillId="8" borderId="13" xfId="0" applyFont="1" applyFill="1" applyBorder="1" applyAlignment="1">
      <alignment horizontal="center"/>
    </xf>
    <xf numFmtId="16" fontId="9" fillId="8" borderId="13" xfId="5" quotePrefix="1" applyNumberFormat="1" applyFont="1" applyFill="1" applyBorder="1" applyAlignment="1">
      <alignment horizontal="center" vertical="center"/>
    </xf>
    <xf numFmtId="16" fontId="9" fillId="8" borderId="13" xfId="5" quotePrefix="1" applyNumberFormat="1" applyFont="1" applyFill="1" applyBorder="1" applyAlignment="1">
      <alignment horizontal="left" vertical="center"/>
    </xf>
    <xf numFmtId="0" fontId="9" fillId="8" borderId="13" xfId="0" applyFont="1" applyFill="1" applyBorder="1" applyAlignment="1">
      <alignment horizontal="center"/>
    </xf>
    <xf numFmtId="164" fontId="9" fillId="8" borderId="15" xfId="1" applyNumberFormat="1" applyFont="1" applyFill="1" applyBorder="1" applyAlignment="1">
      <alignment horizontal="center" vertical="center"/>
    </xf>
    <xf numFmtId="164" fontId="9" fillId="8" borderId="13" xfId="1" applyNumberFormat="1" applyFont="1" applyFill="1" applyBorder="1" applyAlignment="1">
      <alignment horizontal="center"/>
    </xf>
    <xf numFmtId="164" fontId="9" fillId="8" borderId="13" xfId="1" applyNumberFormat="1" applyFont="1" applyFill="1" applyBorder="1" applyAlignment="1"/>
    <xf numFmtId="0" fontId="9" fillId="8" borderId="0" xfId="0" applyFont="1" applyFill="1" applyAlignment="1"/>
    <xf numFmtId="164" fontId="9" fillId="8" borderId="13" xfId="1" applyNumberFormat="1" applyFont="1" applyFill="1" applyBorder="1" applyAlignment="1">
      <alignment horizontal="center" vertical="center"/>
    </xf>
    <xf numFmtId="164" fontId="8" fillId="8" borderId="15" xfId="1" applyNumberFormat="1" applyFont="1" applyFill="1" applyBorder="1" applyAlignment="1">
      <alignment horizontal="center" vertical="center" wrapText="1"/>
    </xf>
    <xf numFmtId="164" fontId="9" fillId="8" borderId="15" xfId="1" applyNumberFormat="1" applyFont="1" applyFill="1" applyBorder="1" applyAlignment="1">
      <alignment horizontal="center" vertical="center" wrapText="1"/>
    </xf>
    <xf numFmtId="1" fontId="9" fillId="8" borderId="0" xfId="0" applyNumberFormat="1" applyFont="1" applyFill="1" applyAlignment="1">
      <alignment wrapText="1"/>
    </xf>
    <xf numFmtId="0" fontId="9" fillId="8" borderId="0" xfId="0" applyFont="1" applyFill="1" applyAlignment="1">
      <alignment wrapText="1"/>
    </xf>
    <xf numFmtId="164" fontId="8" fillId="8" borderId="13" xfId="1" applyNumberFormat="1" applyFont="1" applyFill="1" applyBorder="1" applyAlignment="1">
      <alignment horizontal="center" vertical="center" wrapText="1"/>
    </xf>
    <xf numFmtId="164" fontId="9" fillId="8" borderId="13" xfId="1" applyNumberFormat="1" applyFont="1" applyFill="1" applyBorder="1" applyAlignment="1">
      <alignment horizontal="center" vertical="center" wrapText="1"/>
    </xf>
    <xf numFmtId="1" fontId="9" fillId="6" borderId="0" xfId="0" applyNumberFormat="1" applyFont="1" applyFill="1" applyAlignment="1"/>
    <xf numFmtId="167" fontId="9" fillId="8" borderId="15" xfId="5" applyNumberFormat="1" applyFont="1" applyFill="1" applyBorder="1" applyAlignment="1">
      <alignment horizontal="center" vertical="center"/>
    </xf>
    <xf numFmtId="167" fontId="16" fillId="7" borderId="13" xfId="5" quotePrefix="1" applyNumberFormat="1" applyFont="1" applyFill="1" applyBorder="1" applyAlignment="1">
      <alignment horizontal="center"/>
    </xf>
    <xf numFmtId="167" fontId="16" fillId="8" borderId="13" xfId="5" quotePrefix="1" applyNumberFormat="1" applyFont="1" applyFill="1" applyBorder="1" applyAlignment="1">
      <alignment horizontal="center"/>
    </xf>
    <xf numFmtId="0" fontId="13" fillId="8" borderId="15" xfId="0" applyFont="1" applyFill="1" applyBorder="1" applyAlignment="1">
      <alignment horizontal="center"/>
    </xf>
    <xf numFmtId="16" fontId="9" fillId="8" borderId="15" xfId="5" quotePrefix="1" applyNumberFormat="1" applyFont="1" applyFill="1" applyBorder="1" applyAlignment="1">
      <alignment horizontal="center" vertical="center"/>
    </xf>
    <xf numFmtId="16" fontId="9" fillId="8" borderId="15" xfId="5" quotePrefix="1" applyNumberFormat="1" applyFont="1" applyFill="1" applyBorder="1" applyAlignment="1">
      <alignment horizontal="left" vertical="center"/>
    </xf>
    <xf numFmtId="0" fontId="9" fillId="8" borderId="15" xfId="0" applyFont="1" applyFill="1" applyBorder="1" applyAlignment="1">
      <alignment horizontal="center"/>
    </xf>
    <xf numFmtId="167" fontId="16" fillId="0" borderId="13" xfId="5" quotePrefix="1" applyNumberFormat="1" applyFont="1" applyFill="1" applyBorder="1" applyAlignment="1">
      <alignment horizontal="center"/>
    </xf>
    <xf numFmtId="43" fontId="9" fillId="7" borderId="0" xfId="0" applyNumberFormat="1" applyFont="1" applyFill="1" applyAlignment="1"/>
    <xf numFmtId="167" fontId="16" fillId="6" borderId="13" xfId="5" quotePrefix="1" applyNumberFormat="1" applyFont="1" applyFill="1" applyBorder="1" applyAlignment="1">
      <alignment horizontal="center"/>
    </xf>
    <xf numFmtId="164" fontId="14" fillId="8" borderId="15" xfId="1" applyNumberFormat="1" applyFont="1" applyFill="1" applyBorder="1" applyAlignment="1">
      <alignment horizontal="center" vertical="center"/>
    </xf>
    <xf numFmtId="164" fontId="11" fillId="0" borderId="1" xfId="6" applyNumberFormat="1" applyFont="1" applyFill="1" applyBorder="1" applyAlignment="1">
      <alignment horizontal="center" vertical="center"/>
    </xf>
    <xf numFmtId="164" fontId="9" fillId="7" borderId="0" xfId="0" applyNumberFormat="1" applyFont="1" applyFill="1" applyAlignment="1"/>
    <xf numFmtId="164" fontId="8" fillId="6" borderId="15" xfId="1" applyNumberFormat="1" applyFont="1" applyFill="1" applyBorder="1" applyAlignment="1">
      <alignment horizontal="center" vertical="center" wrapText="1"/>
    </xf>
    <xf numFmtId="164" fontId="9" fillId="6" borderId="15" xfId="1" applyNumberFormat="1" applyFont="1" applyFill="1" applyBorder="1" applyAlignment="1">
      <alignment horizontal="center" vertical="center" wrapText="1"/>
    </xf>
    <xf numFmtId="1" fontId="9" fillId="6" borderId="0" xfId="0" applyNumberFormat="1" applyFont="1" applyFill="1" applyAlignment="1">
      <alignment wrapText="1"/>
    </xf>
    <xf numFmtId="0" fontId="9" fillId="6" borderId="0" xfId="0" applyFont="1" applyFill="1" applyAlignment="1">
      <alignment wrapText="1"/>
    </xf>
    <xf numFmtId="164" fontId="8" fillId="6" borderId="13" xfId="1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wrapText="1"/>
    </xf>
    <xf numFmtId="16" fontId="9" fillId="7" borderId="13" xfId="5" quotePrefix="1" applyNumberFormat="1" applyFont="1" applyFill="1" applyBorder="1" applyAlignment="1">
      <alignment horizontal="center" vertical="center" wrapText="1"/>
    </xf>
    <xf numFmtId="16" fontId="9" fillId="8" borderId="13" xfId="5" quotePrefix="1" applyNumberFormat="1" applyFont="1" applyFill="1" applyBorder="1" applyAlignment="1">
      <alignment horizontal="center" vertical="center" wrapText="1"/>
    </xf>
    <xf numFmtId="16" fontId="9" fillId="6" borderId="13" xfId="5" quotePrefix="1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Alignment="1"/>
    <xf numFmtId="0" fontId="17" fillId="5" borderId="15" xfId="0" applyFont="1" applyFill="1" applyBorder="1" applyAlignment="1">
      <alignment horizontal="center"/>
    </xf>
    <xf numFmtId="16" fontId="16" fillId="5" borderId="15" xfId="5" quotePrefix="1" applyNumberFormat="1" applyFont="1" applyFill="1" applyBorder="1" applyAlignment="1">
      <alignment horizontal="left" vertical="center"/>
    </xf>
    <xf numFmtId="16" fontId="16" fillId="5" borderId="15" xfId="5" quotePrefix="1" applyNumberFormat="1" applyFont="1" applyFill="1" applyBorder="1" applyAlignment="1">
      <alignment horizontal="center" vertical="center"/>
    </xf>
    <xf numFmtId="167" fontId="16" fillId="5" borderId="15" xfId="5" applyNumberFormat="1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/>
    </xf>
    <xf numFmtId="164" fontId="16" fillId="5" borderId="15" xfId="1" applyNumberFormat="1" applyFont="1" applyFill="1" applyBorder="1" applyAlignment="1">
      <alignment horizontal="center" vertical="center"/>
    </xf>
    <xf numFmtId="164" fontId="16" fillId="5" borderId="13" xfId="1" applyNumberFormat="1" applyFont="1" applyFill="1" applyBorder="1" applyAlignment="1">
      <alignment horizontal="center"/>
    </xf>
    <xf numFmtId="164" fontId="16" fillId="5" borderId="13" xfId="1" applyNumberFormat="1" applyFont="1" applyFill="1" applyBorder="1" applyAlignment="1"/>
    <xf numFmtId="0" fontId="16" fillId="5" borderId="0" xfId="0" applyFont="1" applyFill="1" applyAlignment="1"/>
    <xf numFmtId="2" fontId="16" fillId="5" borderId="0" xfId="0" applyNumberFormat="1" applyFont="1" applyFill="1" applyAlignment="1"/>
    <xf numFmtId="167" fontId="14" fillId="7" borderId="13" xfId="5" quotePrefix="1" applyNumberFormat="1" applyFont="1" applyFill="1" applyBorder="1" applyAlignment="1">
      <alignment horizontal="center"/>
    </xf>
    <xf numFmtId="16" fontId="14" fillId="7" borderId="15" xfId="5" quotePrefix="1" applyNumberFormat="1" applyFont="1" applyFill="1" applyBorder="1" applyAlignment="1">
      <alignment horizontal="center" vertical="center"/>
    </xf>
    <xf numFmtId="16" fontId="14" fillId="7" borderId="15" xfId="5" quotePrefix="1" applyNumberFormat="1" applyFont="1" applyFill="1" applyBorder="1" applyAlignment="1">
      <alignment horizontal="left" vertical="center"/>
    </xf>
    <xf numFmtId="167" fontId="14" fillId="7" borderId="15" xfId="5" applyNumberFormat="1" applyFont="1" applyFill="1" applyBorder="1" applyAlignment="1">
      <alignment horizontal="center" vertical="center"/>
    </xf>
    <xf numFmtId="0" fontId="14" fillId="7" borderId="15" xfId="0" applyFont="1" applyFill="1" applyBorder="1" applyAlignment="1">
      <alignment horizontal="center"/>
    </xf>
    <xf numFmtId="164" fontId="14" fillId="7" borderId="13" xfId="1" applyNumberFormat="1" applyFont="1" applyFill="1" applyBorder="1" applyAlignment="1">
      <alignment horizontal="center"/>
    </xf>
    <xf numFmtId="164" fontId="14" fillId="7" borderId="13" xfId="1" applyNumberFormat="1" applyFont="1" applyFill="1" applyBorder="1" applyAlignment="1"/>
    <xf numFmtId="0" fontId="14" fillId="7" borderId="0" xfId="0" applyFont="1" applyFill="1" applyAlignment="1"/>
    <xf numFmtId="167" fontId="14" fillId="5" borderId="13" xfId="5" quotePrefix="1" applyNumberFormat="1" applyFont="1" applyFill="1" applyBorder="1" applyAlignment="1">
      <alignment horizontal="center"/>
    </xf>
    <xf numFmtId="167" fontId="14" fillId="8" borderId="13" xfId="5" quotePrefix="1" applyNumberFormat="1" applyFont="1" applyFill="1" applyBorder="1" applyAlignment="1">
      <alignment horizontal="center"/>
    </xf>
    <xf numFmtId="167" fontId="14" fillId="0" borderId="13" xfId="5" quotePrefix="1" applyNumberFormat="1" applyFont="1" applyFill="1" applyBorder="1" applyAlignment="1">
      <alignment horizontal="center"/>
    </xf>
    <xf numFmtId="164" fontId="9" fillId="5" borderId="0" xfId="0" applyNumberFormat="1" applyFont="1" applyFill="1" applyAlignment="1"/>
    <xf numFmtId="167" fontId="14" fillId="6" borderId="13" xfId="5" quotePrefix="1" applyNumberFormat="1" applyFont="1" applyFill="1" applyBorder="1" applyAlignment="1">
      <alignment horizontal="center"/>
    </xf>
    <xf numFmtId="167" fontId="21" fillId="0" borderId="13" xfId="5" applyNumberFormat="1" applyFont="1" applyFill="1" applyBorder="1" applyAlignment="1">
      <alignment horizontal="center" vertical="center" wrapText="1"/>
    </xf>
    <xf numFmtId="43" fontId="1" fillId="0" borderId="13" xfId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6" fontId="22" fillId="0" borderId="13" xfId="5" quotePrefix="1" applyNumberFormat="1" applyFont="1" applyFill="1" applyBorder="1" applyAlignment="1">
      <alignment horizontal="center" vertical="center"/>
    </xf>
    <xf numFmtId="16" fontId="22" fillId="0" borderId="13" xfId="5" quotePrefix="1" applyNumberFormat="1" applyFont="1" applyFill="1" applyBorder="1" applyAlignment="1">
      <alignment horizontal="left" vertical="top" wrapText="1"/>
    </xf>
    <xf numFmtId="164" fontId="0" fillId="0" borderId="0" xfId="1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3" fillId="0" borderId="5" xfId="0" applyFont="1" applyBorder="1"/>
    <xf numFmtId="165" fontId="23" fillId="0" borderId="9" xfId="3" applyNumberFormat="1" applyFont="1" applyBorder="1"/>
    <xf numFmtId="164" fontId="23" fillId="0" borderId="3" xfId="1" applyNumberFormat="1" applyFont="1" applyBorder="1"/>
    <xf numFmtId="165" fontId="23" fillId="0" borderId="2" xfId="3" applyNumberFormat="1" applyFont="1" applyFill="1" applyBorder="1"/>
    <xf numFmtId="164" fontId="23" fillId="0" borderId="3" xfId="1" applyNumberFormat="1" applyFont="1" applyFill="1" applyBorder="1"/>
    <xf numFmtId="165" fontId="24" fillId="0" borderId="8" xfId="0" applyNumberFormat="1" applyFont="1" applyBorder="1" applyAlignment="1">
      <alignment horizontal="center" vertical="center" wrapText="1"/>
    </xf>
    <xf numFmtId="164" fontId="23" fillId="0" borderId="3" xfId="0" applyNumberFormat="1" applyFont="1" applyBorder="1"/>
    <xf numFmtId="164" fontId="20" fillId="0" borderId="0" xfId="1" applyNumberFormat="1" applyFont="1"/>
    <xf numFmtId="0" fontId="20" fillId="0" borderId="0" xfId="0" applyFont="1"/>
    <xf numFmtId="167" fontId="25" fillId="0" borderId="13" xfId="5" applyNumberFormat="1" applyFont="1" applyFill="1" applyBorder="1" applyAlignment="1">
      <alignment horizontal="center" vertical="center" wrapText="1"/>
    </xf>
    <xf numFmtId="43" fontId="20" fillId="0" borderId="13" xfId="1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16" fontId="25" fillId="0" borderId="13" xfId="5" quotePrefix="1" applyNumberFormat="1" applyFont="1" applyFill="1" applyBorder="1" applyAlignment="1">
      <alignment horizontal="center" vertical="center"/>
    </xf>
    <xf numFmtId="16" fontId="25" fillId="0" borderId="13" xfId="5" quotePrefix="1" applyNumberFormat="1" applyFont="1" applyFill="1" applyBorder="1" applyAlignment="1">
      <alignment horizontal="left" vertical="top" wrapText="1"/>
    </xf>
    <xf numFmtId="164" fontId="20" fillId="0" borderId="0" xfId="1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3" fillId="0" borderId="17" xfId="0" applyFont="1" applyBorder="1"/>
    <xf numFmtId="165" fontId="23" fillId="0" borderId="28" xfId="3" applyNumberFormat="1" applyFont="1" applyBorder="1"/>
    <xf numFmtId="164" fontId="23" fillId="0" borderId="18" xfId="1" applyNumberFormat="1" applyFont="1" applyFill="1" applyBorder="1"/>
    <xf numFmtId="165" fontId="23" fillId="0" borderId="28" xfId="3" applyNumberFormat="1" applyFont="1" applyFill="1" applyBorder="1"/>
    <xf numFmtId="165" fontId="24" fillId="0" borderId="0" xfId="0" applyNumberFormat="1" applyFont="1" applyBorder="1" applyAlignment="1">
      <alignment horizontal="center" vertical="center" wrapText="1"/>
    </xf>
    <xf numFmtId="164" fontId="23" fillId="0" borderId="18" xfId="0" applyNumberFormat="1" applyFont="1" applyBorder="1"/>
    <xf numFmtId="6" fontId="0" fillId="0" borderId="0" xfId="0" applyNumberFormat="1" applyFill="1" applyAlignment="1">
      <alignment horizontal="center" vertical="center"/>
    </xf>
    <xf numFmtId="164" fontId="3" fillId="9" borderId="3" xfId="1" applyNumberFormat="1" applyFont="1" applyFill="1" applyBorder="1"/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right"/>
    </xf>
    <xf numFmtId="43" fontId="10" fillId="0" borderId="21" xfId="1" applyFont="1" applyFill="1" applyBorder="1" applyAlignment="1">
      <alignment horizontal="center" vertical="center"/>
    </xf>
    <xf numFmtId="43" fontId="15" fillId="0" borderId="13" xfId="1" applyFont="1" applyFill="1" applyBorder="1" applyAlignment="1">
      <alignment horizontal="center" vertical="center"/>
    </xf>
    <xf numFmtId="43" fontId="1" fillId="0" borderId="13" xfId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16" fontId="22" fillId="0" borderId="13" xfId="5" quotePrefix="1" applyNumberFormat="1" applyFont="1" applyFill="1" applyBorder="1" applyAlignment="1">
      <alignment horizontal="left" vertical="center"/>
    </xf>
    <xf numFmtId="16" fontId="21" fillId="0" borderId="13" xfId="5" quotePrefix="1" applyNumberFormat="1" applyFont="1" applyFill="1" applyBorder="1" applyAlignment="1">
      <alignment horizontal="center" vertical="center"/>
    </xf>
    <xf numFmtId="16" fontId="22" fillId="0" borderId="13" xfId="5" quotePrefix="1" applyNumberFormat="1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/>
    </xf>
    <xf numFmtId="164" fontId="22" fillId="0" borderId="13" xfId="1" applyNumberFormat="1" applyFont="1" applyFill="1" applyBorder="1" applyAlignment="1">
      <alignment horizontal="center" vertical="center"/>
    </xf>
    <xf numFmtId="164" fontId="21" fillId="0" borderId="13" xfId="1" applyNumberFormat="1" applyFont="1" applyFill="1" applyBorder="1" applyAlignment="1">
      <alignment horizontal="center" vertical="center"/>
    </xf>
    <xf numFmtId="164" fontId="21" fillId="0" borderId="13" xfId="1" applyNumberFormat="1" applyFont="1" applyFill="1" applyBorder="1" applyAlignment="1">
      <alignment horizontal="center"/>
    </xf>
    <xf numFmtId="164" fontId="21" fillId="0" borderId="13" xfId="1" applyNumberFormat="1" applyFont="1" applyFill="1" applyBorder="1" applyAlignment="1"/>
    <xf numFmtId="0" fontId="21" fillId="0" borderId="0" xfId="0" applyFont="1" applyFill="1" applyAlignment="1"/>
    <xf numFmtId="167" fontId="21" fillId="0" borderId="13" xfId="5" quotePrefix="1" applyNumberFormat="1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16" fontId="22" fillId="0" borderId="15" xfId="5" quotePrefix="1" applyNumberFormat="1" applyFont="1" applyFill="1" applyBorder="1" applyAlignment="1">
      <alignment horizontal="center" vertical="center"/>
    </xf>
    <xf numFmtId="16" fontId="21" fillId="0" borderId="15" xfId="5" quotePrefix="1" applyNumberFormat="1" applyFont="1" applyFill="1" applyBorder="1" applyAlignment="1">
      <alignment horizontal="left" vertical="center"/>
    </xf>
    <xf numFmtId="16" fontId="21" fillId="0" borderId="15" xfId="5" quotePrefix="1" applyNumberFormat="1" applyFont="1" applyFill="1" applyBorder="1" applyAlignment="1">
      <alignment horizontal="center" vertical="center"/>
    </xf>
    <xf numFmtId="167" fontId="21" fillId="0" borderId="15" xfId="5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/>
    </xf>
    <xf numFmtId="164" fontId="21" fillId="0" borderId="15" xfId="1" applyNumberFormat="1" applyFont="1" applyFill="1" applyBorder="1" applyAlignment="1">
      <alignment horizontal="center" vertical="center"/>
    </xf>
    <xf numFmtId="164" fontId="22" fillId="0" borderId="15" xfId="1" applyNumberFormat="1" applyFont="1" applyFill="1" applyBorder="1" applyAlignment="1">
      <alignment horizontal="center" vertical="center"/>
    </xf>
    <xf numFmtId="167" fontId="22" fillId="0" borderId="13" xfId="5" quotePrefix="1" applyNumberFormat="1" applyFont="1" applyFill="1" applyBorder="1" applyAlignment="1">
      <alignment horizontal="center"/>
    </xf>
    <xf numFmtId="164" fontId="21" fillId="0" borderId="0" xfId="0" applyNumberFormat="1" applyFont="1" applyFill="1" applyAlignment="1"/>
    <xf numFmtId="167" fontId="27" fillId="0" borderId="13" xfId="5" quotePrefix="1" applyNumberFormat="1" applyFont="1" applyFill="1" applyBorder="1" applyAlignment="1">
      <alignment horizontal="center"/>
    </xf>
    <xf numFmtId="16" fontId="22" fillId="0" borderId="15" xfId="5" quotePrefix="1" applyNumberFormat="1" applyFont="1" applyFill="1" applyBorder="1" applyAlignment="1">
      <alignment horizontal="left" vertical="center"/>
    </xf>
    <xf numFmtId="0" fontId="22" fillId="0" borderId="15" xfId="0" applyFont="1" applyFill="1" applyBorder="1" applyAlignment="1">
      <alignment horizontal="center"/>
    </xf>
    <xf numFmtId="0" fontId="21" fillId="0" borderId="29" xfId="0" applyFont="1" applyFill="1" applyBorder="1" applyAlignment="1"/>
    <xf numFmtId="43" fontId="21" fillId="0" borderId="29" xfId="1" applyFont="1" applyFill="1" applyBorder="1" applyAlignment="1">
      <alignment horizontal="center"/>
    </xf>
    <xf numFmtId="0" fontId="21" fillId="0" borderId="29" xfId="0" applyFont="1" applyFill="1" applyBorder="1" applyAlignment="1">
      <alignment horizontal="center"/>
    </xf>
    <xf numFmtId="0" fontId="21" fillId="0" borderId="29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left"/>
    </xf>
    <xf numFmtId="164" fontId="21" fillId="0" borderId="29" xfId="1" applyNumberFormat="1" applyFont="1" applyFill="1" applyBorder="1" applyAlignment="1"/>
    <xf numFmtId="43" fontId="21" fillId="0" borderId="0" xfId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left"/>
    </xf>
    <xf numFmtId="164" fontId="21" fillId="0" borderId="0" xfId="1" applyNumberFormat="1" applyFont="1" applyFill="1" applyAlignment="1"/>
    <xf numFmtId="0" fontId="22" fillId="0" borderId="0" xfId="0" applyFont="1" applyFill="1" applyAlignment="1"/>
    <xf numFmtId="43" fontId="21" fillId="0" borderId="0" xfId="1" applyFont="1" applyFill="1" applyAlignment="1"/>
    <xf numFmtId="43" fontId="21" fillId="0" borderId="0" xfId="1" applyNumberFormat="1" applyFont="1" applyFill="1" applyAlignment="1"/>
    <xf numFmtId="43" fontId="9" fillId="0" borderId="0" xfId="1" applyFont="1" applyFill="1" applyAlignment="1"/>
    <xf numFmtId="0" fontId="9" fillId="0" borderId="0" xfId="0" applyFont="1" applyFill="1" applyAlignment="1">
      <alignment horizontal="center" vertical="center"/>
    </xf>
    <xf numFmtId="43" fontId="9" fillId="0" borderId="0" xfId="1" applyFont="1" applyFill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164" fontId="5" fillId="0" borderId="13" xfId="1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left" vertical="center"/>
    </xf>
    <xf numFmtId="164" fontId="0" fillId="0" borderId="13" xfId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left" vertical="center"/>
    </xf>
    <xf numFmtId="167" fontId="26" fillId="0" borderId="13" xfId="5" applyNumberFormat="1" applyFont="1" applyFill="1" applyBorder="1" applyAlignment="1">
      <alignment horizontal="center" vertical="center" wrapText="1"/>
    </xf>
    <xf numFmtId="43" fontId="5" fillId="0" borderId="13" xfId="1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vertical="center"/>
    </xf>
    <xf numFmtId="16" fontId="28" fillId="0" borderId="13" xfId="5" quotePrefix="1" applyNumberFormat="1" applyFont="1" applyFill="1" applyBorder="1" applyAlignment="1">
      <alignment horizontal="center" vertical="center"/>
    </xf>
    <xf numFmtId="16" fontId="28" fillId="0" borderId="13" xfId="5" quotePrefix="1" applyNumberFormat="1" applyFont="1" applyFill="1" applyBorder="1" applyAlignment="1">
      <alignment horizontal="left" vertical="center"/>
    </xf>
    <xf numFmtId="16" fontId="26" fillId="0" borderId="13" xfId="5" quotePrefix="1" applyNumberFormat="1" applyFont="1" applyFill="1" applyBorder="1" applyAlignment="1">
      <alignment horizontal="center" vertical="center"/>
    </xf>
    <xf numFmtId="16" fontId="28" fillId="0" borderId="13" xfId="5" quotePrefix="1" applyNumberFormat="1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/>
    </xf>
    <xf numFmtId="164" fontId="28" fillId="0" borderId="13" xfId="1" applyNumberFormat="1" applyFont="1" applyFill="1" applyBorder="1" applyAlignment="1">
      <alignment horizontal="center" vertical="center"/>
    </xf>
    <xf numFmtId="164" fontId="26" fillId="0" borderId="13" xfId="1" applyNumberFormat="1" applyFont="1" applyFill="1" applyBorder="1" applyAlignment="1">
      <alignment horizontal="center" vertical="center"/>
    </xf>
    <xf numFmtId="164" fontId="26" fillId="0" borderId="13" xfId="1" applyNumberFormat="1" applyFont="1" applyFill="1" applyBorder="1" applyAlignment="1">
      <alignment horizontal="center"/>
    </xf>
    <xf numFmtId="164" fontId="26" fillId="0" borderId="13" xfId="1" applyNumberFormat="1" applyFont="1" applyFill="1" applyBorder="1" applyAlignment="1"/>
    <xf numFmtId="0" fontId="26" fillId="0" borderId="0" xfId="0" applyFont="1" applyFill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4" fontId="5" fillId="0" borderId="0" xfId="1" applyNumberFormat="1" applyFont="1"/>
    <xf numFmtId="0" fontId="5" fillId="0" borderId="0" xfId="0" applyFont="1"/>
    <xf numFmtId="165" fontId="29" fillId="0" borderId="0" xfId="3" applyNumberFormat="1" applyFont="1" applyFill="1" applyAlignment="1">
      <alignment vertical="center"/>
    </xf>
    <xf numFmtId="0" fontId="29" fillId="0" borderId="0" xfId="0" applyFont="1" applyFill="1" applyAlignment="1">
      <alignment vertical="center"/>
    </xf>
    <xf numFmtId="0" fontId="29" fillId="0" borderId="0" xfId="0" applyFont="1" applyFill="1"/>
    <xf numFmtId="0" fontId="29" fillId="0" borderId="0" xfId="0" applyFont="1" applyFill="1" applyAlignment="1">
      <alignment horizontal="center"/>
    </xf>
    <xf numFmtId="0" fontId="29" fillId="0" borderId="0" xfId="0" applyFont="1" applyFill="1" applyAlignment="1">
      <alignment horizontal="left" vertical="center"/>
    </xf>
    <xf numFmtId="164" fontId="29" fillId="0" borderId="0" xfId="1" applyNumberFormat="1" applyFont="1" applyFill="1"/>
    <xf numFmtId="0" fontId="32" fillId="0" borderId="1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32" fillId="0" borderId="32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165" fontId="32" fillId="0" borderId="3" xfId="3" applyNumberFormat="1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left" vertical="center"/>
    </xf>
    <xf numFmtId="37" fontId="32" fillId="0" borderId="13" xfId="3" applyNumberFormat="1" applyFont="1" applyFill="1" applyBorder="1" applyAlignment="1">
      <alignment vertical="center"/>
    </xf>
    <xf numFmtId="37" fontId="32" fillId="0" borderId="1" xfId="0" applyNumberFormat="1" applyFont="1" applyFill="1" applyBorder="1" applyAlignment="1">
      <alignment vertical="center" wrapText="1"/>
    </xf>
    <xf numFmtId="37" fontId="32" fillId="0" borderId="3" xfId="3" applyNumberFormat="1" applyFont="1" applyFill="1" applyBorder="1" applyAlignment="1">
      <alignment vertical="center" wrapText="1"/>
    </xf>
    <xf numFmtId="164" fontId="32" fillId="0" borderId="3" xfId="1" applyNumberFormat="1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left" vertical="center" wrapText="1"/>
    </xf>
    <xf numFmtId="37" fontId="32" fillId="0" borderId="13" xfId="1" applyNumberFormat="1" applyFont="1" applyFill="1" applyBorder="1" applyAlignment="1">
      <alignment vertical="center"/>
    </xf>
    <xf numFmtId="37" fontId="32" fillId="0" borderId="1" xfId="1" applyNumberFormat="1" applyFont="1" applyFill="1" applyBorder="1" applyAlignment="1">
      <alignment vertical="center"/>
    </xf>
    <xf numFmtId="164" fontId="32" fillId="0" borderId="14" xfId="1" applyNumberFormat="1" applyFont="1" applyFill="1" applyBorder="1" applyAlignment="1">
      <alignment horizontal="center" vertical="center" wrapText="1"/>
    </xf>
    <xf numFmtId="164" fontId="32" fillId="0" borderId="14" xfId="1" applyNumberFormat="1" applyFont="1" applyFill="1" applyBorder="1"/>
    <xf numFmtId="0" fontId="32" fillId="0" borderId="3" xfId="0" applyFont="1" applyFill="1" applyBorder="1"/>
    <xf numFmtId="37" fontId="32" fillId="0" borderId="1" xfId="3" applyNumberFormat="1" applyFont="1" applyFill="1" applyBorder="1" applyAlignment="1">
      <alignment vertical="center"/>
    </xf>
    <xf numFmtId="37" fontId="32" fillId="0" borderId="3" xfId="3" applyNumberFormat="1" applyFont="1" applyFill="1" applyBorder="1" applyAlignment="1">
      <alignment vertical="center"/>
    </xf>
    <xf numFmtId="0" fontId="32" fillId="0" borderId="0" xfId="0" applyFont="1" applyFill="1" applyAlignment="1">
      <alignment vertical="center"/>
    </xf>
    <xf numFmtId="37" fontId="32" fillId="0" borderId="13" xfId="3" applyNumberFormat="1" applyFont="1" applyFill="1" applyBorder="1" applyAlignment="1">
      <alignment horizontal="left" vertical="center"/>
    </xf>
    <xf numFmtId="37" fontId="32" fillId="0" borderId="13" xfId="1" applyNumberFormat="1" applyFont="1" applyFill="1" applyBorder="1" applyAlignment="1">
      <alignment horizontal="left" vertical="center"/>
    </xf>
    <xf numFmtId="37" fontId="32" fillId="0" borderId="1" xfId="1" applyNumberFormat="1" applyFont="1" applyFill="1" applyBorder="1" applyAlignment="1">
      <alignment horizontal="right" vertical="center"/>
    </xf>
    <xf numFmtId="37" fontId="32" fillId="0" borderId="1" xfId="1" applyNumberFormat="1" applyFont="1" applyFill="1" applyBorder="1" applyAlignment="1">
      <alignment horizontal="left" vertical="center"/>
    </xf>
    <xf numFmtId="37" fontId="32" fillId="0" borderId="3" xfId="3" applyNumberFormat="1" applyFont="1" applyFill="1" applyBorder="1" applyAlignment="1">
      <alignment horizontal="left" vertical="center"/>
    </xf>
    <xf numFmtId="164" fontId="32" fillId="0" borderId="3" xfId="1" applyNumberFormat="1" applyFont="1" applyFill="1" applyBorder="1" applyAlignment="1">
      <alignment horizontal="left" vertical="center" wrapText="1"/>
    </xf>
    <xf numFmtId="0" fontId="32" fillId="0" borderId="3" xfId="0" applyFont="1" applyFill="1" applyBorder="1" applyAlignment="1">
      <alignment horizontal="left" vertical="center"/>
    </xf>
    <xf numFmtId="0" fontId="32" fillId="0" borderId="5" xfId="0" applyFont="1" applyFill="1" applyBorder="1" applyAlignment="1">
      <alignment horizontal="left" vertical="center"/>
    </xf>
    <xf numFmtId="0" fontId="32" fillId="0" borderId="5" xfId="0" applyFont="1" applyFill="1" applyBorder="1" applyAlignment="1">
      <alignment horizontal="left" vertical="center" wrapText="1"/>
    </xf>
    <xf numFmtId="37" fontId="32" fillId="0" borderId="15" xfId="3" applyNumberFormat="1" applyFont="1" applyFill="1" applyBorder="1" applyAlignment="1">
      <alignment vertical="center"/>
    </xf>
    <xf numFmtId="0" fontId="32" fillId="0" borderId="4" xfId="0" applyFont="1" applyFill="1" applyBorder="1"/>
    <xf numFmtId="0" fontId="32" fillId="0" borderId="13" xfId="0" applyFont="1" applyFill="1" applyBorder="1" applyAlignment="1">
      <alignment horizontal="left" vertical="center"/>
    </xf>
    <xf numFmtId="0" fontId="32" fillId="0" borderId="13" xfId="0" applyFont="1" applyFill="1" applyBorder="1" applyAlignment="1">
      <alignment horizontal="left" vertical="center" wrapText="1"/>
    </xf>
    <xf numFmtId="164" fontId="32" fillId="0" borderId="14" xfId="1" applyNumberFormat="1" applyFont="1" applyFill="1" applyBorder="1" applyAlignment="1">
      <alignment vertical="center"/>
    </xf>
    <xf numFmtId="0" fontId="32" fillId="0" borderId="7" xfId="0" applyFont="1" applyFill="1" applyBorder="1" applyAlignment="1">
      <alignment horizontal="left" vertical="center"/>
    </xf>
    <xf numFmtId="164" fontId="32" fillId="0" borderId="16" xfId="1" applyNumberFormat="1" applyFont="1" applyFill="1" applyBorder="1" applyAlignment="1">
      <alignment vertical="center"/>
    </xf>
    <xf numFmtId="164" fontId="32" fillId="0" borderId="6" xfId="0" applyNumberFormat="1" applyFont="1" applyFill="1" applyBorder="1"/>
    <xf numFmtId="0" fontId="32" fillId="0" borderId="6" xfId="0" applyFont="1" applyFill="1" applyBorder="1" applyAlignment="1">
      <alignment horizontal="center"/>
    </xf>
    <xf numFmtId="0" fontId="32" fillId="0" borderId="0" xfId="0" applyFont="1" applyFill="1" applyAlignment="1">
      <alignment horizontal="center" vertical="center"/>
    </xf>
    <xf numFmtId="165" fontId="32" fillId="0" borderId="0" xfId="3" applyNumberFormat="1" applyFont="1" applyFill="1" applyAlignment="1">
      <alignment wrapText="1"/>
    </xf>
    <xf numFmtId="0" fontId="32" fillId="0" borderId="0" xfId="0" applyFont="1" applyFill="1"/>
    <xf numFmtId="165" fontId="32" fillId="0" borderId="0" xfId="3" applyNumberFormat="1" applyFont="1" applyFill="1"/>
    <xf numFmtId="0" fontId="32" fillId="0" borderId="0" xfId="0" applyFont="1" applyFill="1" applyAlignment="1">
      <alignment horizontal="center"/>
    </xf>
    <xf numFmtId="165" fontId="32" fillId="0" borderId="0" xfId="3" applyNumberFormat="1" applyFont="1" applyFill="1" applyAlignment="1"/>
    <xf numFmtId="0" fontId="32" fillId="0" borderId="0" xfId="0" applyFont="1" applyFill="1" applyAlignment="1">
      <alignment horizontal="left" vertical="center"/>
    </xf>
    <xf numFmtId="165" fontId="32" fillId="0" borderId="0" xfId="3" applyNumberFormat="1" applyFont="1" applyFill="1" applyAlignment="1">
      <alignment vertical="center"/>
    </xf>
    <xf numFmtId="37" fontId="32" fillId="0" borderId="15" xfId="3" applyNumberFormat="1" applyFont="1" applyFill="1" applyBorder="1" applyAlignment="1">
      <alignment horizontal="center" vertical="center"/>
    </xf>
    <xf numFmtId="37" fontId="32" fillId="0" borderId="13" xfId="1" applyNumberFormat="1" applyFont="1" applyFill="1" applyBorder="1" applyAlignment="1">
      <alignment horizontal="center" vertical="center"/>
    </xf>
    <xf numFmtId="37" fontId="32" fillId="0" borderId="1" xfId="1" applyNumberFormat="1" applyFont="1" applyFill="1" applyBorder="1" applyAlignment="1">
      <alignment horizontal="center" vertical="center"/>
    </xf>
    <xf numFmtId="37" fontId="32" fillId="0" borderId="3" xfId="3" applyNumberFormat="1" applyFont="1" applyFill="1" applyBorder="1" applyAlignment="1">
      <alignment horizontal="center" vertical="center"/>
    </xf>
    <xf numFmtId="164" fontId="32" fillId="0" borderId="14" xfId="1" applyNumberFormat="1" applyFont="1" applyFill="1" applyBorder="1" applyAlignment="1">
      <alignment horizontal="center" vertical="center"/>
    </xf>
    <xf numFmtId="0" fontId="32" fillId="0" borderId="4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164" fontId="32" fillId="0" borderId="0" xfId="0" applyNumberFormat="1" applyFont="1" applyFill="1"/>
    <xf numFmtId="165" fontId="32" fillId="0" borderId="0" xfId="3" applyNumberFormat="1" applyFont="1" applyFill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32" fillId="0" borderId="0" xfId="0" applyFont="1" applyFill="1" applyAlignment="1">
      <alignment horizontal="center" wrapText="1"/>
    </xf>
    <xf numFmtId="165" fontId="2" fillId="0" borderId="0" xfId="3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165" fontId="2" fillId="0" borderId="0" xfId="3" applyNumberFormat="1" applyFont="1" applyAlignment="1">
      <alignment horizontal="center" wrapText="1"/>
    </xf>
    <xf numFmtId="164" fontId="11" fillId="0" borderId="1" xfId="6" applyNumberFormat="1" applyFont="1" applyFill="1" applyBorder="1" applyAlignment="1">
      <alignment horizontal="center" vertical="center"/>
    </xf>
    <xf numFmtId="164" fontId="11" fillId="0" borderId="32" xfId="6" applyNumberFormat="1" applyFont="1" applyFill="1" applyBorder="1" applyAlignment="1">
      <alignment horizontal="center" vertical="center"/>
    </xf>
    <xf numFmtId="167" fontId="11" fillId="0" borderId="15" xfId="5" applyNumberFormat="1" applyFont="1" applyFill="1" applyBorder="1" applyAlignment="1">
      <alignment horizontal="center" vertical="center"/>
    </xf>
    <xf numFmtId="167" fontId="11" fillId="0" borderId="34" xfId="5" applyNumberFormat="1" applyFont="1" applyFill="1" applyBorder="1" applyAlignment="1">
      <alignment horizontal="center" vertical="center"/>
    </xf>
    <xf numFmtId="43" fontId="11" fillId="0" borderId="15" xfId="1" applyFont="1" applyFill="1" applyBorder="1" applyAlignment="1">
      <alignment horizontal="center" vertical="center"/>
    </xf>
    <xf numFmtId="43" fontId="11" fillId="0" borderId="34" xfId="1" applyFont="1" applyFill="1" applyBorder="1" applyAlignment="1">
      <alignment horizontal="center" vertical="center"/>
    </xf>
    <xf numFmtId="0" fontId="11" fillId="0" borderId="15" xfId="5" applyNumberFormat="1" applyFont="1" applyFill="1" applyBorder="1" applyAlignment="1">
      <alignment horizontal="center" vertical="center"/>
    </xf>
    <xf numFmtId="0" fontId="11" fillId="0" borderId="34" xfId="5" applyNumberFormat="1" applyFont="1" applyFill="1" applyBorder="1" applyAlignment="1">
      <alignment horizontal="center" vertical="center"/>
    </xf>
    <xf numFmtId="0" fontId="11" fillId="0" borderId="15" xfId="5" applyFont="1" applyFill="1" applyBorder="1" applyAlignment="1">
      <alignment horizontal="center" vertical="center"/>
    </xf>
    <xf numFmtId="0" fontId="11" fillId="0" borderId="34" xfId="5" applyFont="1" applyFill="1" applyBorder="1" applyAlignment="1">
      <alignment horizontal="center" vertical="center"/>
    </xf>
    <xf numFmtId="164" fontId="11" fillId="0" borderId="15" xfId="6" applyNumberFormat="1" applyFont="1" applyFill="1" applyBorder="1" applyAlignment="1">
      <alignment horizontal="center" vertical="center"/>
    </xf>
    <xf numFmtId="164" fontId="11" fillId="0" borderId="34" xfId="6" applyNumberFormat="1" applyFont="1" applyFill="1" applyBorder="1" applyAlignment="1">
      <alignment horizontal="center" vertical="center"/>
    </xf>
    <xf numFmtId="164" fontId="11" fillId="0" borderId="8" xfId="6" applyNumberFormat="1" applyFont="1" applyFill="1" applyBorder="1" applyAlignment="1">
      <alignment horizontal="center" vertical="center"/>
    </xf>
    <xf numFmtId="0" fontId="32" fillId="0" borderId="33" xfId="0" applyFont="1" applyFill="1" applyBorder="1" applyAlignment="1">
      <alignment horizontal="center" vertical="center"/>
    </xf>
    <xf numFmtId="0" fontId="32" fillId="0" borderId="32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 wrapText="1"/>
    </xf>
    <xf numFmtId="165" fontId="32" fillId="0" borderId="0" xfId="3" applyNumberFormat="1" applyFont="1" applyFill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/>
    </xf>
    <xf numFmtId="0" fontId="33" fillId="0" borderId="32" xfId="0" applyFont="1" applyFill="1" applyBorder="1" applyAlignment="1">
      <alignment horizontal="center" vertical="center"/>
    </xf>
    <xf numFmtId="0" fontId="33" fillId="0" borderId="13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165" fontId="32" fillId="0" borderId="0" xfId="3" applyNumberFormat="1" applyFont="1" applyFill="1" applyAlignment="1">
      <alignment horizontal="center"/>
    </xf>
    <xf numFmtId="0" fontId="32" fillId="0" borderId="0" xfId="0" applyFont="1" applyFill="1" applyAlignment="1">
      <alignment horizontal="center" vertical="center" wrapText="1"/>
    </xf>
    <xf numFmtId="0" fontId="32" fillId="0" borderId="0" xfId="0" applyFont="1" applyFill="1" applyAlignment="1">
      <alignment horizontal="center" wrapText="1"/>
    </xf>
    <xf numFmtId="0" fontId="32" fillId="0" borderId="0" xfId="0" applyFont="1" applyFill="1" applyAlignment="1">
      <alignment horizontal="center"/>
    </xf>
  </cellXfs>
  <cellStyles count="7">
    <cellStyle name="Comma" xfId="1" builtinId="3"/>
    <cellStyle name="Comma 3" xfId="6"/>
    <cellStyle name="Currency" xfId="3" builtinId="4"/>
    <cellStyle name="Normal" xfId="0" builtinId="0"/>
    <cellStyle name="Normal 2" xfId="4"/>
    <cellStyle name="Normal 4" xfId="5"/>
    <cellStyle name="Percent" xfId="2" builtinId="5"/>
  </cellStyles>
  <dxfs count="0"/>
  <tableStyles count="0" defaultTableStyle="TableStyleMedium2" defaultPivotStyle="PivotStyleLight16"/>
  <colors>
    <mruColors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Budget Data Analysis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ANALYSIS!$A$3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ANALYSIS!$B$2:$D$2</c:f>
              <c:strCache>
                <c:ptCount val="3"/>
                <c:pt idx="0">
                  <c:v>Total</c:v>
                </c:pt>
                <c:pt idx="1">
                  <c:v>Opex</c:v>
                </c:pt>
                <c:pt idx="2">
                  <c:v>COGS</c:v>
                </c:pt>
              </c:strCache>
            </c:strRef>
          </c:cat>
          <c:val>
            <c:numRef>
              <c:f>ANALYSIS!$B$3:$D$3</c:f>
              <c:numCache>
                <c:formatCode>General</c:formatCode>
                <c:ptCount val="3"/>
                <c:pt idx="0">
                  <c:v>26948145</c:v>
                </c:pt>
                <c:pt idx="1">
                  <c:v>4001000</c:v>
                </c:pt>
                <c:pt idx="2">
                  <c:v>22947145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FED-4FDF-9BA6-50821945C711}"/>
            </c:ext>
          </c:extLst>
        </c:ser>
        <c:ser>
          <c:idx val="1"/>
          <c:order val="1"/>
          <c:tx>
            <c:strRef>
              <c:f>ANALYSIS!$A$4</c:f>
              <c:strCache>
                <c:ptCount val="1"/>
                <c:pt idx="0">
                  <c:v>Actual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ANALYSIS!$B$2:$D$2</c:f>
              <c:strCache>
                <c:ptCount val="3"/>
                <c:pt idx="0">
                  <c:v>Total</c:v>
                </c:pt>
                <c:pt idx="1">
                  <c:v>Opex</c:v>
                </c:pt>
                <c:pt idx="2">
                  <c:v>COGS</c:v>
                </c:pt>
              </c:strCache>
            </c:strRef>
          </c:cat>
          <c:val>
            <c:numRef>
              <c:f>ANALYSIS!$B$4:$D$4</c:f>
              <c:numCache>
                <c:formatCode>General</c:formatCode>
                <c:ptCount val="3"/>
                <c:pt idx="0">
                  <c:v>20280545</c:v>
                </c:pt>
                <c:pt idx="1">
                  <c:v>3520000</c:v>
                </c:pt>
                <c:pt idx="2">
                  <c:v>16760545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FED-4FDF-9BA6-50821945C71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96578952"/>
        <c:axId val="251595000"/>
      </c:barChart>
      <c:lineChart>
        <c:grouping val="standard"/>
        <c:varyColors val="0"/>
        <c:ser>
          <c:idx val="2"/>
          <c:order val="2"/>
          <c:tx>
            <c:strRef>
              <c:f>ANALYSIS!$A$5</c:f>
              <c:strCache>
                <c:ptCount val="1"/>
                <c:pt idx="0">
                  <c:v>Achiv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6666666666666666E-2"/>
                  <c:y val="-6.01851851851851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7FED-4FDF-9BA6-50821945C711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000000000000001E-2"/>
                  <c:y val="-1.8518518518518517E-2"/>
                </c:manualLayout>
              </c:layout>
              <c:spPr>
                <a:solidFill>
                  <a:schemeClr val="lt1"/>
                </a:solidFill>
                <a:ln w="12700" cap="flat" cmpd="sng" algn="ctr">
                  <a:solidFill>
                    <a:schemeClr val="accent1"/>
                  </a:solidFill>
                  <a:prstDash val="solid"/>
                  <a:miter lim="800000"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7FED-4FDF-9BA6-50821945C711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ANALYSIS!$B$2:$D$2</c:f>
              <c:strCache>
                <c:ptCount val="3"/>
                <c:pt idx="0">
                  <c:v>Total</c:v>
                </c:pt>
                <c:pt idx="1">
                  <c:v>Opex</c:v>
                </c:pt>
                <c:pt idx="2">
                  <c:v>COGS</c:v>
                </c:pt>
              </c:strCache>
            </c:strRef>
          </c:cat>
          <c:val>
            <c:numRef>
              <c:f>ANALYSIS!$B$5:$D$5</c:f>
              <c:numCache>
                <c:formatCode>0%</c:formatCode>
                <c:ptCount val="3"/>
                <c:pt idx="0">
                  <c:v>0.75257666158468417</c:v>
                </c:pt>
                <c:pt idx="1">
                  <c:v>0.87978005498625345</c:v>
                </c:pt>
                <c:pt idx="2">
                  <c:v>0.73039783380459744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7FED-4FDF-9BA6-50821945C71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55479296"/>
        <c:axId val="255478912"/>
      </c:lineChart>
      <c:catAx>
        <c:axId val="296578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1595000"/>
        <c:crosses val="autoZero"/>
        <c:auto val="1"/>
        <c:lblAlgn val="ctr"/>
        <c:lblOffset val="100"/>
        <c:noMultiLvlLbl val="0"/>
      </c:catAx>
      <c:valAx>
        <c:axId val="2515950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6578952"/>
        <c:crosses val="autoZero"/>
        <c:crossBetween val="between"/>
      </c:valAx>
      <c:valAx>
        <c:axId val="255478912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5479296"/>
        <c:crosses val="max"/>
        <c:crossBetween val="between"/>
      </c:valAx>
      <c:catAx>
        <c:axId val="2554792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55478912"/>
        <c:crosses val="autoZero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57</xdr:row>
      <xdr:rowOff>30480</xdr:rowOff>
    </xdr:from>
    <xdr:to>
      <xdr:col>7</xdr:col>
      <xdr:colOff>487680</xdr:colOff>
      <xdr:row>58</xdr:row>
      <xdr:rowOff>30480</xdr:rowOff>
    </xdr:to>
    <xdr:sp macro="" textlink="">
      <xdr:nvSpPr>
        <xdr:cNvPr id="2" name="Arrow: Left 1">
          <a:extLst>
            <a:ext uri="{FF2B5EF4-FFF2-40B4-BE49-F238E27FC236}">
              <a16:creationId xmlns:a16="http://schemas.microsoft.com/office/drawing/2014/main" xmlns="" id="{F6486E7D-1A94-4E5D-9EA7-7AB3A302A8B4}"/>
            </a:ext>
          </a:extLst>
        </xdr:cNvPr>
        <xdr:cNvSpPr/>
      </xdr:nvSpPr>
      <xdr:spPr>
        <a:xfrm>
          <a:off x="9410700" y="14782800"/>
          <a:ext cx="441960" cy="27432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45720</xdr:colOff>
      <xdr:row>57</xdr:row>
      <xdr:rowOff>30480</xdr:rowOff>
    </xdr:from>
    <xdr:to>
      <xdr:col>7</xdr:col>
      <xdr:colOff>487680</xdr:colOff>
      <xdr:row>58</xdr:row>
      <xdr:rowOff>30480</xdr:rowOff>
    </xdr:to>
    <xdr:sp macro="" textlink="">
      <xdr:nvSpPr>
        <xdr:cNvPr id="3" name="Arrow: Left 1">
          <a:extLst>
            <a:ext uri="{FF2B5EF4-FFF2-40B4-BE49-F238E27FC236}">
              <a16:creationId xmlns="" xmlns:a16="http://schemas.microsoft.com/office/drawing/2014/main" id="{F6486E7D-1A94-4E5D-9EA7-7AB3A302A8B4}"/>
            </a:ext>
          </a:extLst>
        </xdr:cNvPr>
        <xdr:cNvSpPr/>
      </xdr:nvSpPr>
      <xdr:spPr>
        <a:xfrm>
          <a:off x="8322945" y="3659505"/>
          <a:ext cx="441960" cy="2095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45720</xdr:colOff>
      <xdr:row>57</xdr:row>
      <xdr:rowOff>30480</xdr:rowOff>
    </xdr:from>
    <xdr:to>
      <xdr:col>7</xdr:col>
      <xdr:colOff>487680</xdr:colOff>
      <xdr:row>58</xdr:row>
      <xdr:rowOff>30480</xdr:rowOff>
    </xdr:to>
    <xdr:sp macro="" textlink="">
      <xdr:nvSpPr>
        <xdr:cNvPr id="4" name="Arrow: Left 1">
          <a:extLst>
            <a:ext uri="{FF2B5EF4-FFF2-40B4-BE49-F238E27FC236}">
              <a16:creationId xmlns:a16="http://schemas.microsoft.com/office/drawing/2014/main" xmlns="" id="{F6486E7D-1A94-4E5D-9EA7-7AB3A302A8B4}"/>
            </a:ext>
          </a:extLst>
        </xdr:cNvPr>
        <xdr:cNvSpPr/>
      </xdr:nvSpPr>
      <xdr:spPr>
        <a:xfrm>
          <a:off x="7903845" y="4202430"/>
          <a:ext cx="441960" cy="2095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45720</xdr:colOff>
      <xdr:row>57</xdr:row>
      <xdr:rowOff>30480</xdr:rowOff>
    </xdr:from>
    <xdr:to>
      <xdr:col>7</xdr:col>
      <xdr:colOff>487680</xdr:colOff>
      <xdr:row>58</xdr:row>
      <xdr:rowOff>30480</xdr:rowOff>
    </xdr:to>
    <xdr:sp macro="" textlink="">
      <xdr:nvSpPr>
        <xdr:cNvPr id="5" name="Arrow: Left 1">
          <a:extLst>
            <a:ext uri="{FF2B5EF4-FFF2-40B4-BE49-F238E27FC236}">
              <a16:creationId xmlns="" xmlns:a16="http://schemas.microsoft.com/office/drawing/2014/main" id="{F6486E7D-1A94-4E5D-9EA7-7AB3A302A8B4}"/>
            </a:ext>
          </a:extLst>
        </xdr:cNvPr>
        <xdr:cNvSpPr/>
      </xdr:nvSpPr>
      <xdr:spPr>
        <a:xfrm>
          <a:off x="7903845" y="4202430"/>
          <a:ext cx="441960" cy="2095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220980</xdr:colOff>
      <xdr:row>1</xdr:row>
      <xdr:rowOff>64770</xdr:rowOff>
    </xdr:from>
    <xdr:to>
      <xdr:col>11</xdr:col>
      <xdr:colOff>525780</xdr:colOff>
      <xdr:row>16</xdr:row>
      <xdr:rowOff>64770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381000</xdr:colOff>
      <xdr:row>3</xdr:row>
      <xdr:rowOff>175260</xdr:rowOff>
    </xdr:from>
    <xdr:to>
      <xdr:col>9</xdr:col>
      <xdr:colOff>228600</xdr:colOff>
      <xdr:row>14</xdr:row>
      <xdr:rowOff>76200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6918960" y="723900"/>
          <a:ext cx="1066800" cy="1912620"/>
        </a:xfrm>
        <a:prstGeom prst="rect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466725</xdr:colOff>
      <xdr:row>52</xdr:row>
      <xdr:rowOff>152400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43525" cy="10058400"/>
        </a:xfrm>
        <a:prstGeom prst="rect">
          <a:avLst/>
        </a:prstGeom>
      </xdr:spPr>
    </xdr:pic>
    <xdr:clientData/>
  </xdr:twoCellAnchor>
  <xdr:twoCellAnchor editAs="oneCell">
    <xdr:from>
      <xdr:col>14</xdr:col>
      <xdr:colOff>9525</xdr:colOff>
      <xdr:row>0</xdr:row>
      <xdr:rowOff>38100</xdr:rowOff>
    </xdr:from>
    <xdr:to>
      <xdr:col>29</xdr:col>
      <xdr:colOff>142875</xdr:colOff>
      <xdr:row>51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3925" y="38100"/>
          <a:ext cx="9277350" cy="9677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101"/>
  <sheetViews>
    <sheetView zoomScaleNormal="100" workbookViewId="0">
      <pane xSplit="1" ySplit="3" topLeftCell="B79" activePane="bottomRight" state="frozen"/>
      <selection pane="topRight" activeCell="B1" sqref="B1"/>
      <selection pane="bottomLeft" activeCell="A4" sqref="A4"/>
      <selection pane="bottomRight" activeCell="A80" sqref="A80:XFD84"/>
    </sheetView>
  </sheetViews>
  <sheetFormatPr defaultRowHeight="14.4" x14ac:dyDescent="0.3"/>
  <cols>
    <col min="1" max="1" width="49.33203125" style="8" customWidth="1"/>
    <col min="2" max="2" width="14.44140625" style="13" customWidth="1"/>
    <col min="3" max="3" width="12.6640625" style="8" customWidth="1"/>
    <col min="4" max="4" width="13.44140625" style="13" customWidth="1"/>
    <col min="5" max="5" width="14.109375" style="8" customWidth="1"/>
    <col min="6" max="6" width="9.109375" style="8" customWidth="1"/>
    <col min="7" max="7" width="17.44140625" style="8" customWidth="1"/>
    <col min="8" max="8" width="31.6640625" style="59" hidden="1" customWidth="1"/>
  </cols>
  <sheetData>
    <row r="1" spans="1:8" x14ac:dyDescent="0.3">
      <c r="A1" s="1" t="s">
        <v>578</v>
      </c>
      <c r="B1" s="456" t="s">
        <v>579</v>
      </c>
      <c r="C1" s="456"/>
      <c r="E1" s="111" t="s">
        <v>686</v>
      </c>
      <c r="G1" s="162" t="s">
        <v>687</v>
      </c>
    </row>
    <row r="2" spans="1:8" x14ac:dyDescent="0.3">
      <c r="A2" s="1" t="s">
        <v>150</v>
      </c>
      <c r="B2" s="10"/>
      <c r="C2" s="1"/>
      <c r="D2" s="10"/>
      <c r="E2" s="1" t="s">
        <v>63</v>
      </c>
      <c r="F2" s="1">
        <v>4060</v>
      </c>
      <c r="G2" s="1"/>
    </row>
    <row r="3" spans="1:8" ht="26.4" x14ac:dyDescent="0.3">
      <c r="A3" s="2" t="s">
        <v>0</v>
      </c>
      <c r="B3" s="11" t="s">
        <v>60</v>
      </c>
      <c r="C3" s="4" t="s">
        <v>1</v>
      </c>
      <c r="D3" s="11" t="s">
        <v>61</v>
      </c>
      <c r="E3" s="4" t="s">
        <v>2</v>
      </c>
      <c r="F3" s="3" t="s">
        <v>62</v>
      </c>
      <c r="G3" s="4" t="s">
        <v>3</v>
      </c>
    </row>
    <row r="4" spans="1:8" x14ac:dyDescent="0.3">
      <c r="A4" s="42" t="s">
        <v>57</v>
      </c>
      <c r="B4" s="14"/>
      <c r="C4" s="4"/>
      <c r="D4" s="160"/>
      <c r="E4" s="115"/>
      <c r="F4" s="16"/>
      <c r="G4" s="6"/>
    </row>
    <row r="5" spans="1:8" x14ac:dyDescent="0.3">
      <c r="A5" s="113" t="s">
        <v>4</v>
      </c>
      <c r="B5" s="14"/>
      <c r="C5" s="72">
        <v>100000</v>
      </c>
      <c r="D5" s="160"/>
      <c r="E5" s="315"/>
      <c r="F5" s="16">
        <f t="shared" ref="F5:G73" si="0">D5-B5</f>
        <v>0</v>
      </c>
      <c r="G5" s="6">
        <f t="shared" si="0"/>
        <v>-100000</v>
      </c>
    </row>
    <row r="6" spans="1:8" ht="15" hidden="1" customHeight="1" x14ac:dyDescent="0.3">
      <c r="A6" s="5" t="s">
        <v>5</v>
      </c>
      <c r="B6" s="12"/>
      <c r="C6" s="9"/>
      <c r="D6" s="62"/>
      <c r="E6" s="58"/>
      <c r="F6" s="16">
        <f t="shared" si="0"/>
        <v>0</v>
      </c>
      <c r="G6" s="6">
        <f t="shared" si="0"/>
        <v>0</v>
      </c>
    </row>
    <row r="7" spans="1:8" ht="15" hidden="1" customHeight="1" x14ac:dyDescent="0.3">
      <c r="A7" s="5" t="s">
        <v>6</v>
      </c>
      <c r="B7" s="12"/>
      <c r="C7" s="9"/>
      <c r="D7" s="62"/>
      <c r="E7" s="58"/>
      <c r="F7" s="16">
        <f t="shared" si="0"/>
        <v>0</v>
      </c>
      <c r="G7" s="6">
        <f>E7-C7</f>
        <v>0</v>
      </c>
    </row>
    <row r="8" spans="1:8" ht="15" hidden="1" customHeight="1" x14ac:dyDescent="0.3">
      <c r="A8" s="5" t="s">
        <v>7</v>
      </c>
      <c r="B8" s="12"/>
      <c r="C8" s="9"/>
      <c r="D8" s="62"/>
      <c r="E8" s="58"/>
      <c r="F8" s="16">
        <f>D8-B8</f>
        <v>0</v>
      </c>
      <c r="G8" s="6">
        <f t="shared" si="0"/>
        <v>0</v>
      </c>
    </row>
    <row r="9" spans="1:8" s="66" customFormat="1" x14ac:dyDescent="0.3">
      <c r="A9" s="61" t="s">
        <v>8</v>
      </c>
      <c r="B9" s="62"/>
      <c r="C9" s="72">
        <f>'IS Budget Request Format '!L5</f>
        <v>60000</v>
      </c>
      <c r="D9" s="62"/>
      <c r="E9" s="316">
        <f>40000</f>
        <v>40000</v>
      </c>
      <c r="F9" s="63">
        <f t="shared" si="0"/>
        <v>0</v>
      </c>
      <c r="G9" s="64">
        <f>E9-C9</f>
        <v>-20000</v>
      </c>
      <c r="H9" s="65" t="s">
        <v>685</v>
      </c>
    </row>
    <row r="10" spans="1:8" ht="15" hidden="1" customHeight="1" x14ac:dyDescent="0.3">
      <c r="A10" s="7" t="s">
        <v>9</v>
      </c>
      <c r="B10" s="15"/>
      <c r="C10" s="9"/>
      <c r="D10" s="62"/>
      <c r="E10" s="58"/>
      <c r="F10" s="16">
        <f t="shared" si="0"/>
        <v>0</v>
      </c>
      <c r="G10" s="6">
        <f t="shared" si="0"/>
        <v>0</v>
      </c>
    </row>
    <row r="11" spans="1:8" ht="15" hidden="1" customHeight="1" x14ac:dyDescent="0.3">
      <c r="A11" s="5" t="s">
        <v>10</v>
      </c>
      <c r="B11" s="12"/>
      <c r="C11" s="9"/>
      <c r="D11" s="62"/>
      <c r="E11" s="58"/>
      <c r="F11" s="16">
        <f t="shared" si="0"/>
        <v>0</v>
      </c>
      <c r="G11" s="6">
        <f t="shared" si="0"/>
        <v>0</v>
      </c>
    </row>
    <row r="12" spans="1:8" x14ac:dyDescent="0.3">
      <c r="A12" s="5" t="s">
        <v>11</v>
      </c>
      <c r="B12" s="12"/>
      <c r="C12" s="9">
        <f>'IS Budget Request Format '!L7</f>
        <v>1370000</v>
      </c>
      <c r="D12" s="62"/>
      <c r="E12" s="58">
        <f>200000+120000+200000+50000+250000+70000+110000+40000+70000</f>
        <v>1110000</v>
      </c>
      <c r="F12" s="16">
        <f t="shared" si="0"/>
        <v>0</v>
      </c>
      <c r="G12" s="6">
        <f t="shared" si="0"/>
        <v>-260000</v>
      </c>
    </row>
    <row r="13" spans="1:8" s="66" customFormat="1" ht="15" hidden="1" customHeight="1" x14ac:dyDescent="0.3">
      <c r="A13" s="61" t="s">
        <v>12</v>
      </c>
      <c r="B13" s="62"/>
      <c r="C13" s="58"/>
      <c r="D13" s="62"/>
      <c r="E13" s="58"/>
      <c r="F13" s="63">
        <f t="shared" si="0"/>
        <v>0</v>
      </c>
      <c r="G13" s="64">
        <f t="shared" si="0"/>
        <v>0</v>
      </c>
      <c r="H13" s="65"/>
    </row>
    <row r="14" spans="1:8" ht="17.25" hidden="1" customHeight="1" x14ac:dyDescent="0.3">
      <c r="A14" s="5" t="s">
        <v>13</v>
      </c>
      <c r="B14" s="12"/>
      <c r="C14" s="9"/>
      <c r="D14" s="62"/>
      <c r="E14" s="9"/>
      <c r="F14" s="16">
        <f t="shared" si="0"/>
        <v>0</v>
      </c>
      <c r="G14" s="6">
        <f t="shared" si="0"/>
        <v>0</v>
      </c>
    </row>
    <row r="15" spans="1:8" ht="15" hidden="1" customHeight="1" x14ac:dyDescent="0.3">
      <c r="A15" s="5" t="s">
        <v>14</v>
      </c>
      <c r="B15" s="12"/>
      <c r="C15" s="9"/>
      <c r="D15" s="62"/>
      <c r="E15" s="58"/>
      <c r="F15" s="16">
        <f t="shared" si="0"/>
        <v>0</v>
      </c>
      <c r="G15" s="6">
        <f t="shared" si="0"/>
        <v>0</v>
      </c>
    </row>
    <row r="16" spans="1:8" hidden="1" x14ac:dyDescent="0.3">
      <c r="A16" s="5" t="s">
        <v>15</v>
      </c>
      <c r="B16" s="12"/>
      <c r="C16" s="9"/>
      <c r="D16" s="62"/>
      <c r="E16" s="58"/>
      <c r="F16" s="16">
        <f t="shared" si="0"/>
        <v>0</v>
      </c>
      <c r="G16" s="6">
        <f t="shared" si="0"/>
        <v>0</v>
      </c>
    </row>
    <row r="17" spans="1:8" ht="15" hidden="1" customHeight="1" x14ac:dyDescent="0.3">
      <c r="A17" s="5" t="s">
        <v>16</v>
      </c>
      <c r="B17" s="12"/>
      <c r="C17" s="9"/>
      <c r="D17" s="62"/>
      <c r="E17" s="58"/>
      <c r="F17" s="16">
        <f t="shared" si="0"/>
        <v>0</v>
      </c>
      <c r="G17" s="6">
        <f t="shared" si="0"/>
        <v>0</v>
      </c>
    </row>
    <row r="18" spans="1:8" hidden="1" x14ac:dyDescent="0.3">
      <c r="A18" s="5" t="s">
        <v>17</v>
      </c>
      <c r="B18" s="12"/>
      <c r="C18" s="9"/>
      <c r="D18" s="62"/>
      <c r="E18" s="58"/>
      <c r="F18" s="16">
        <f t="shared" si="0"/>
        <v>0</v>
      </c>
      <c r="G18" s="6">
        <f t="shared" si="0"/>
        <v>0</v>
      </c>
    </row>
    <row r="19" spans="1:8" ht="15" hidden="1" customHeight="1" x14ac:dyDescent="0.3">
      <c r="A19" s="5" t="s">
        <v>18</v>
      </c>
      <c r="B19" s="12"/>
      <c r="C19" s="9"/>
      <c r="D19" s="62"/>
      <c r="E19" s="58"/>
      <c r="F19" s="16">
        <f t="shared" si="0"/>
        <v>0</v>
      </c>
      <c r="G19" s="6">
        <f t="shared" si="0"/>
        <v>0</v>
      </c>
    </row>
    <row r="20" spans="1:8" ht="15" hidden="1" customHeight="1" x14ac:dyDescent="0.3">
      <c r="A20" s="5" t="s">
        <v>19</v>
      </c>
      <c r="B20" s="12"/>
      <c r="C20" s="9"/>
      <c r="D20" s="62"/>
      <c r="E20" s="9"/>
      <c r="F20" s="16">
        <f t="shared" si="0"/>
        <v>0</v>
      </c>
      <c r="G20" s="6">
        <f t="shared" si="0"/>
        <v>0</v>
      </c>
    </row>
    <row r="21" spans="1:8" ht="15" hidden="1" customHeight="1" x14ac:dyDescent="0.3">
      <c r="A21" s="5" t="s">
        <v>20</v>
      </c>
      <c r="B21" s="12"/>
      <c r="C21" s="9"/>
      <c r="D21" s="62"/>
      <c r="E21" s="58"/>
      <c r="F21" s="16">
        <f t="shared" si="0"/>
        <v>0</v>
      </c>
      <c r="G21" s="6">
        <f t="shared" si="0"/>
        <v>0</v>
      </c>
    </row>
    <row r="22" spans="1:8" x14ac:dyDescent="0.3">
      <c r="A22" s="5" t="s">
        <v>21</v>
      </c>
      <c r="B22" s="12"/>
      <c r="C22" s="9">
        <f>'IS Budget Request Format '!L15</f>
        <v>20000</v>
      </c>
      <c r="D22" s="62"/>
      <c r="E22" s="58">
        <f>50400+22200</f>
        <v>72600</v>
      </c>
      <c r="F22" s="16">
        <f t="shared" si="0"/>
        <v>0</v>
      </c>
      <c r="G22" s="6">
        <f t="shared" si="0"/>
        <v>52600</v>
      </c>
    </row>
    <row r="23" spans="1:8" ht="15" hidden="1" customHeight="1" x14ac:dyDescent="0.3">
      <c r="A23" s="5" t="s">
        <v>22</v>
      </c>
      <c r="B23" s="12"/>
      <c r="C23" s="9"/>
      <c r="D23" s="62"/>
      <c r="E23" s="58"/>
      <c r="F23" s="16">
        <f t="shared" si="0"/>
        <v>0</v>
      </c>
      <c r="G23" s="6">
        <f t="shared" si="0"/>
        <v>0</v>
      </c>
    </row>
    <row r="24" spans="1:8" ht="15" hidden="1" customHeight="1" x14ac:dyDescent="0.3">
      <c r="A24" s="5" t="s">
        <v>23</v>
      </c>
      <c r="B24" s="12"/>
      <c r="C24" s="9"/>
      <c r="D24" s="62"/>
      <c r="E24" s="58"/>
      <c r="F24" s="16">
        <f t="shared" si="0"/>
        <v>0</v>
      </c>
      <c r="G24" s="6">
        <f t="shared" si="0"/>
        <v>0</v>
      </c>
    </row>
    <row r="25" spans="1:8" ht="15" hidden="1" customHeight="1" x14ac:dyDescent="0.3">
      <c r="A25" s="5" t="s">
        <v>172</v>
      </c>
      <c r="B25" s="12"/>
      <c r="C25" s="9"/>
      <c r="D25" s="62"/>
      <c r="E25" s="58"/>
      <c r="F25" s="16">
        <f t="shared" si="0"/>
        <v>0</v>
      </c>
      <c r="G25" s="6">
        <f t="shared" si="0"/>
        <v>0</v>
      </c>
    </row>
    <row r="26" spans="1:8" s="66" customFormat="1" x14ac:dyDescent="0.3">
      <c r="A26" s="61" t="s">
        <v>24</v>
      </c>
      <c r="B26" s="12"/>
      <c r="C26" s="9">
        <f>'IS Budget Request Format '!L18</f>
        <v>1205000</v>
      </c>
      <c r="D26" s="62"/>
      <c r="E26" s="58">
        <f>300000+50000+50000+425000+300000+9000+19800</f>
        <v>1153800</v>
      </c>
      <c r="F26" s="63">
        <f t="shared" si="0"/>
        <v>0</v>
      </c>
      <c r="G26" s="6">
        <f t="shared" si="0"/>
        <v>-51200</v>
      </c>
      <c r="H26" s="65"/>
    </row>
    <row r="27" spans="1:8" ht="15" hidden="1" customHeight="1" x14ac:dyDescent="0.3">
      <c r="A27" s="5" t="s">
        <v>25</v>
      </c>
      <c r="B27" s="12"/>
      <c r="C27" s="9"/>
      <c r="D27" s="62"/>
      <c r="E27" s="58"/>
      <c r="F27" s="16">
        <f t="shared" si="0"/>
        <v>0</v>
      </c>
      <c r="G27" s="6">
        <f t="shared" si="0"/>
        <v>0</v>
      </c>
    </row>
    <row r="28" spans="1:8" x14ac:dyDescent="0.3">
      <c r="A28" s="5" t="s">
        <v>26</v>
      </c>
      <c r="B28" s="12"/>
      <c r="C28" s="9">
        <f>'IS Budget Request Format '!L20</f>
        <v>96000</v>
      </c>
      <c r="D28" s="62"/>
      <c r="E28" s="58">
        <f>36000</f>
        <v>36000</v>
      </c>
      <c r="F28" s="16">
        <f t="shared" si="0"/>
        <v>0</v>
      </c>
      <c r="G28" s="6">
        <f t="shared" si="0"/>
        <v>-60000</v>
      </c>
    </row>
    <row r="29" spans="1:8" ht="15" hidden="1" customHeight="1" x14ac:dyDescent="0.3">
      <c r="A29" s="5" t="s">
        <v>27</v>
      </c>
      <c r="B29" s="12"/>
      <c r="C29" s="58"/>
      <c r="D29" s="62"/>
      <c r="E29" s="58"/>
      <c r="F29" s="16">
        <f t="shared" si="0"/>
        <v>0</v>
      </c>
      <c r="G29" s="6">
        <f t="shared" si="0"/>
        <v>0</v>
      </c>
    </row>
    <row r="30" spans="1:8" ht="15" hidden="1" customHeight="1" x14ac:dyDescent="0.3">
      <c r="A30" s="5" t="s">
        <v>28</v>
      </c>
      <c r="B30" s="12"/>
      <c r="C30" s="9"/>
      <c r="D30" s="62"/>
      <c r="E30" s="58"/>
      <c r="F30" s="16">
        <f t="shared" si="0"/>
        <v>0</v>
      </c>
      <c r="G30" s="6">
        <f t="shared" si="0"/>
        <v>0</v>
      </c>
    </row>
    <row r="31" spans="1:8" ht="15" hidden="1" customHeight="1" x14ac:dyDescent="0.3">
      <c r="A31" s="5" t="s">
        <v>29</v>
      </c>
      <c r="B31" s="12"/>
      <c r="C31" s="9"/>
      <c r="D31" s="62"/>
      <c r="E31" s="58"/>
      <c r="F31" s="16">
        <f t="shared" si="0"/>
        <v>0</v>
      </c>
      <c r="G31" s="6">
        <f t="shared" si="0"/>
        <v>0</v>
      </c>
    </row>
    <row r="32" spans="1:8" ht="15" hidden="1" customHeight="1" x14ac:dyDescent="0.3">
      <c r="A32" s="5" t="s">
        <v>30</v>
      </c>
      <c r="B32" s="12"/>
      <c r="C32" s="9"/>
      <c r="D32" s="62"/>
      <c r="E32" s="58"/>
      <c r="F32" s="16">
        <f t="shared" si="0"/>
        <v>0</v>
      </c>
      <c r="G32" s="6">
        <f t="shared" si="0"/>
        <v>0</v>
      </c>
    </row>
    <row r="33" spans="1:8" ht="15" hidden="1" customHeight="1" x14ac:dyDescent="0.3">
      <c r="A33" s="5" t="s">
        <v>31</v>
      </c>
      <c r="B33" s="12"/>
      <c r="C33" s="9"/>
      <c r="D33" s="62"/>
      <c r="E33" s="58"/>
      <c r="F33" s="16">
        <f t="shared" si="0"/>
        <v>0</v>
      </c>
      <c r="G33" s="6">
        <f t="shared" si="0"/>
        <v>0</v>
      </c>
    </row>
    <row r="34" spans="1:8" x14ac:dyDescent="0.3">
      <c r="A34" s="5" t="s">
        <v>32</v>
      </c>
      <c r="B34" s="12"/>
      <c r="C34" s="9">
        <f>'IS Budget Request Format '!L24</f>
        <v>0</v>
      </c>
      <c r="D34" s="62"/>
      <c r="E34" s="314"/>
      <c r="F34" s="16">
        <f t="shared" si="0"/>
        <v>0</v>
      </c>
      <c r="G34" s="6">
        <f t="shared" si="0"/>
        <v>0</v>
      </c>
    </row>
    <row r="35" spans="1:8" ht="15" hidden="1" customHeight="1" x14ac:dyDescent="0.3">
      <c r="A35" s="5" t="s">
        <v>33</v>
      </c>
      <c r="B35" s="12"/>
      <c r="C35" s="9"/>
      <c r="D35" s="62"/>
      <c r="E35" s="58"/>
      <c r="F35" s="16">
        <f t="shared" si="0"/>
        <v>0</v>
      </c>
      <c r="G35" s="6">
        <f t="shared" si="0"/>
        <v>0</v>
      </c>
    </row>
    <row r="36" spans="1:8" ht="15" hidden="1" customHeight="1" x14ac:dyDescent="0.3">
      <c r="A36" s="7" t="s">
        <v>7</v>
      </c>
      <c r="B36" s="15"/>
      <c r="C36" s="9"/>
      <c r="D36" s="62"/>
      <c r="E36" s="58"/>
      <c r="F36" s="16">
        <f t="shared" si="0"/>
        <v>0</v>
      </c>
      <c r="G36" s="6">
        <f t="shared" si="0"/>
        <v>0</v>
      </c>
    </row>
    <row r="37" spans="1:8" ht="15" hidden="1" customHeight="1" x14ac:dyDescent="0.3">
      <c r="A37" s="5" t="s">
        <v>35</v>
      </c>
      <c r="B37" s="12"/>
      <c r="C37" s="9"/>
      <c r="D37" s="62"/>
      <c r="E37" s="58"/>
      <c r="F37" s="16">
        <f t="shared" si="0"/>
        <v>0</v>
      </c>
      <c r="G37" s="6">
        <f t="shared" si="0"/>
        <v>0</v>
      </c>
    </row>
    <row r="38" spans="1:8" ht="15" hidden="1" customHeight="1" x14ac:dyDescent="0.3">
      <c r="A38" s="5" t="s">
        <v>36</v>
      </c>
      <c r="B38" s="12"/>
      <c r="C38" s="9"/>
      <c r="D38" s="62"/>
      <c r="E38" s="58"/>
      <c r="F38" s="16">
        <f t="shared" si="0"/>
        <v>0</v>
      </c>
      <c r="G38" s="6">
        <f t="shared" si="0"/>
        <v>0</v>
      </c>
    </row>
    <row r="39" spans="1:8" ht="15" hidden="1" customHeight="1" x14ac:dyDescent="0.3">
      <c r="A39" s="5" t="s">
        <v>37</v>
      </c>
      <c r="B39" s="12"/>
      <c r="C39" s="9"/>
      <c r="D39" s="62"/>
      <c r="E39" s="58"/>
      <c r="F39" s="16">
        <f t="shared" si="0"/>
        <v>0</v>
      </c>
      <c r="G39" s="6">
        <f t="shared" si="0"/>
        <v>0</v>
      </c>
    </row>
    <row r="40" spans="1:8" ht="15" hidden="1" customHeight="1" x14ac:dyDescent="0.3">
      <c r="A40" s="5" t="s">
        <v>38</v>
      </c>
      <c r="B40" s="12"/>
      <c r="C40" s="9"/>
      <c r="D40" s="62"/>
      <c r="E40" s="58"/>
      <c r="F40" s="16">
        <f t="shared" si="0"/>
        <v>0</v>
      </c>
      <c r="G40" s="6">
        <f t="shared" si="0"/>
        <v>0</v>
      </c>
    </row>
    <row r="41" spans="1:8" hidden="1" x14ac:dyDescent="0.3">
      <c r="A41" s="5" t="s">
        <v>39</v>
      </c>
      <c r="B41" s="12"/>
      <c r="C41" s="9"/>
      <c r="D41" s="62"/>
      <c r="E41" s="58"/>
      <c r="F41" s="16">
        <f t="shared" si="0"/>
        <v>0</v>
      </c>
      <c r="G41" s="6">
        <f t="shared" si="0"/>
        <v>0</v>
      </c>
    </row>
    <row r="42" spans="1:8" ht="15" hidden="1" customHeight="1" x14ac:dyDescent="0.3">
      <c r="A42" s="7" t="s">
        <v>40</v>
      </c>
      <c r="B42" s="15"/>
      <c r="C42" s="9"/>
      <c r="D42" s="62"/>
      <c r="E42" s="58"/>
      <c r="F42" s="16">
        <f t="shared" si="0"/>
        <v>0</v>
      </c>
      <c r="G42" s="6">
        <f t="shared" si="0"/>
        <v>0</v>
      </c>
    </row>
    <row r="43" spans="1:8" s="66" customFormat="1" x14ac:dyDescent="0.3">
      <c r="A43" s="67" t="s">
        <v>41</v>
      </c>
      <c r="B43" s="68"/>
      <c r="C43" s="58">
        <f>'IS Budget Request Format '!L25</f>
        <v>200000</v>
      </c>
      <c r="D43" s="62"/>
      <c r="E43" s="58">
        <v>200000</v>
      </c>
      <c r="F43" s="63">
        <f t="shared" si="0"/>
        <v>0</v>
      </c>
      <c r="G43" s="64">
        <f t="shared" si="0"/>
        <v>0</v>
      </c>
      <c r="H43" s="65"/>
    </row>
    <row r="44" spans="1:8" ht="15" hidden="1" customHeight="1" x14ac:dyDescent="0.3">
      <c r="A44" s="5" t="s">
        <v>42</v>
      </c>
      <c r="B44" s="12"/>
      <c r="C44" s="9"/>
      <c r="D44" s="62"/>
      <c r="E44" s="58"/>
      <c r="F44" s="16">
        <f t="shared" si="0"/>
        <v>0</v>
      </c>
      <c r="G44" s="6">
        <f t="shared" si="0"/>
        <v>0</v>
      </c>
    </row>
    <row r="45" spans="1:8" ht="15" hidden="1" customHeight="1" x14ac:dyDescent="0.3">
      <c r="A45" s="5" t="s">
        <v>43</v>
      </c>
      <c r="B45" s="12"/>
      <c r="C45" s="9"/>
      <c r="D45" s="62"/>
      <c r="E45" s="58"/>
      <c r="F45" s="16">
        <f t="shared" si="0"/>
        <v>0</v>
      </c>
      <c r="G45" s="6">
        <f t="shared" si="0"/>
        <v>0</v>
      </c>
    </row>
    <row r="46" spans="1:8" ht="15" hidden="1" customHeight="1" x14ac:dyDescent="0.3">
      <c r="A46" s="5" t="s">
        <v>44</v>
      </c>
      <c r="B46" s="12"/>
      <c r="C46" s="9"/>
      <c r="D46" s="62"/>
      <c r="E46" s="58"/>
      <c r="F46" s="16">
        <f t="shared" si="0"/>
        <v>0</v>
      </c>
      <c r="G46" s="6">
        <f t="shared" si="0"/>
        <v>0</v>
      </c>
    </row>
    <row r="47" spans="1:8" ht="15" hidden="1" customHeight="1" x14ac:dyDescent="0.3">
      <c r="A47" s="5" t="s">
        <v>45</v>
      </c>
      <c r="B47" s="12"/>
      <c r="C47" s="9"/>
      <c r="D47" s="62"/>
      <c r="E47" s="58"/>
      <c r="F47" s="16">
        <f t="shared" si="0"/>
        <v>0</v>
      </c>
      <c r="G47" s="6">
        <f t="shared" si="0"/>
        <v>0</v>
      </c>
    </row>
    <row r="48" spans="1:8" ht="15" hidden="1" customHeight="1" x14ac:dyDescent="0.3">
      <c r="A48" s="5" t="s">
        <v>46</v>
      </c>
      <c r="B48" s="12"/>
      <c r="C48" s="9"/>
      <c r="D48" s="62"/>
      <c r="E48" s="58"/>
      <c r="F48" s="16">
        <f t="shared" si="0"/>
        <v>0</v>
      </c>
      <c r="G48" s="6">
        <f t="shared" si="0"/>
        <v>0</v>
      </c>
    </row>
    <row r="49" spans="1:8" s="66" customFormat="1" x14ac:dyDescent="0.3">
      <c r="A49" s="61" t="s">
        <v>47</v>
      </c>
      <c r="B49" s="62"/>
      <c r="C49" s="58">
        <f>'IS Budget Request Format '!L27</f>
        <v>450000</v>
      </c>
      <c r="D49" s="62"/>
      <c r="E49" s="58">
        <v>400000</v>
      </c>
      <c r="F49" s="63">
        <f t="shared" si="0"/>
        <v>0</v>
      </c>
      <c r="G49" s="64">
        <f t="shared" si="0"/>
        <v>-50000</v>
      </c>
      <c r="H49" s="65"/>
    </row>
    <row r="50" spans="1:8" s="66" customFormat="1" x14ac:dyDescent="0.3">
      <c r="A50" s="67" t="s">
        <v>48</v>
      </c>
      <c r="B50" s="68"/>
      <c r="C50" s="58">
        <v>50000</v>
      </c>
      <c r="D50" s="62"/>
      <c r="E50" s="58">
        <f>7600+50000</f>
        <v>57600</v>
      </c>
      <c r="F50" s="63">
        <f t="shared" si="0"/>
        <v>0</v>
      </c>
      <c r="G50" s="64">
        <f t="shared" si="0"/>
        <v>7600</v>
      </c>
      <c r="H50" s="65"/>
    </row>
    <row r="51" spans="1:8" ht="15" hidden="1" customHeight="1" x14ac:dyDescent="0.3">
      <c r="A51" s="7" t="s">
        <v>49</v>
      </c>
      <c r="B51" s="15"/>
      <c r="C51" s="9"/>
      <c r="D51" s="62"/>
      <c r="E51" s="58"/>
      <c r="F51" s="16">
        <f t="shared" si="0"/>
        <v>0</v>
      </c>
      <c r="G51" s="6">
        <f t="shared" si="0"/>
        <v>0</v>
      </c>
    </row>
    <row r="52" spans="1:8" ht="15" hidden="1" customHeight="1" x14ac:dyDescent="0.3">
      <c r="A52" s="7" t="s">
        <v>210</v>
      </c>
      <c r="B52" s="15"/>
      <c r="C52" s="9"/>
      <c r="D52" s="62"/>
      <c r="E52" s="58"/>
      <c r="F52" s="16">
        <f t="shared" si="0"/>
        <v>0</v>
      </c>
      <c r="G52" s="6">
        <f t="shared" si="0"/>
        <v>0</v>
      </c>
    </row>
    <row r="53" spans="1:8" ht="15" hidden="1" customHeight="1" x14ac:dyDescent="0.3">
      <c r="A53" s="7" t="s">
        <v>51</v>
      </c>
      <c r="B53" s="15"/>
      <c r="C53" s="172"/>
      <c r="D53" s="68"/>
      <c r="E53" s="58"/>
      <c r="F53" s="16"/>
      <c r="G53" s="28"/>
    </row>
    <row r="54" spans="1:8" ht="15.75" hidden="1" customHeight="1" x14ac:dyDescent="0.3">
      <c r="A54" s="7" t="s">
        <v>207</v>
      </c>
      <c r="B54" s="15"/>
      <c r="C54" s="110"/>
      <c r="D54" s="68"/>
      <c r="E54" s="58"/>
      <c r="F54" s="27">
        <f t="shared" si="0"/>
        <v>0</v>
      </c>
      <c r="G54" s="28">
        <f t="shared" si="0"/>
        <v>0</v>
      </c>
    </row>
    <row r="55" spans="1:8" s="299" customFormat="1" ht="15.75" customHeight="1" thickBot="1" x14ac:dyDescent="0.35">
      <c r="A55" s="307" t="s">
        <v>644</v>
      </c>
      <c r="B55" s="308"/>
      <c r="C55" s="309">
        <v>450000</v>
      </c>
      <c r="D55" s="310"/>
      <c r="E55" s="309">
        <v>450000</v>
      </c>
      <c r="F55" s="311"/>
      <c r="G55" s="312"/>
      <c r="H55" s="298"/>
    </row>
    <row r="56" spans="1:8" ht="15" thickBot="1" x14ac:dyDescent="0.35">
      <c r="A56" s="54" t="s">
        <v>134</v>
      </c>
      <c r="B56" s="29">
        <f t="shared" ref="B56:G56" si="1">SUM(B5:B54)</f>
        <v>0</v>
      </c>
      <c r="C56" s="30">
        <f>SUM(C5:C55)</f>
        <v>4001000</v>
      </c>
      <c r="D56" s="29">
        <f t="shared" si="1"/>
        <v>0</v>
      </c>
      <c r="E56" s="108">
        <f>SUM(E5:E55)</f>
        <v>3520000</v>
      </c>
      <c r="F56" s="29">
        <f t="shared" si="1"/>
        <v>0</v>
      </c>
      <c r="G56" s="30">
        <f t="shared" si="1"/>
        <v>-481000</v>
      </c>
    </row>
    <row r="57" spans="1:8" ht="15.6" thickTop="1" thickBot="1" x14ac:dyDescent="0.35">
      <c r="A57" s="1" t="s">
        <v>64</v>
      </c>
      <c r="B57" s="17"/>
      <c r="C57" s="18">
        <f>(B56*G2)+C56</f>
        <v>4001000</v>
      </c>
      <c r="D57" s="17"/>
      <c r="E57" s="73">
        <f>(D56*G2)+E56</f>
        <v>3520000</v>
      </c>
      <c r="F57" s="18"/>
      <c r="G57" s="19">
        <f>E57-C57</f>
        <v>-481000</v>
      </c>
    </row>
    <row r="58" spans="1:8" ht="15.6" thickTop="1" thickBot="1" x14ac:dyDescent="0.35">
      <c r="A58" s="26"/>
      <c r="B58" s="17" t="s">
        <v>130</v>
      </c>
      <c r="C58" s="32"/>
      <c r="D58" s="33"/>
      <c r="E58" s="74"/>
      <c r="F58" s="34"/>
      <c r="G58" s="69">
        <f>G57/C57</f>
        <v>-0.12021994501374657</v>
      </c>
      <c r="H58" s="60" t="s">
        <v>132</v>
      </c>
    </row>
    <row r="59" spans="1:8" ht="15" hidden="1" customHeight="1" thickTop="1" x14ac:dyDescent="0.3">
      <c r="A59" s="26"/>
      <c r="B59" s="53"/>
      <c r="C59" s="38"/>
      <c r="D59" s="39"/>
      <c r="E59" s="75"/>
      <c r="F59" s="40"/>
      <c r="G59" s="41"/>
    </row>
    <row r="60" spans="1:8" ht="15" thickTop="1" x14ac:dyDescent="0.3">
      <c r="A60" s="51" t="s">
        <v>56</v>
      </c>
      <c r="B60" s="52"/>
      <c r="C60" s="22"/>
      <c r="D60" s="161"/>
      <c r="E60" s="76"/>
      <c r="F60" s="24"/>
      <c r="G60" s="25"/>
    </row>
    <row r="61" spans="1:8" ht="15.6" customHeight="1" x14ac:dyDescent="0.3">
      <c r="A61" s="7" t="s">
        <v>137</v>
      </c>
      <c r="B61" s="15"/>
      <c r="C61" s="9">
        <f>'IS Budget Request Format '!L40</f>
        <v>15300000</v>
      </c>
      <c r="D61" s="62"/>
      <c r="E61" s="58">
        <f>1044000+182000+1500000+1200000+75000+1500000+55000+3731400</f>
        <v>9287400</v>
      </c>
      <c r="F61" s="16">
        <f t="shared" si="0"/>
        <v>0</v>
      </c>
      <c r="G61" s="6">
        <f t="shared" si="0"/>
        <v>-6012600</v>
      </c>
    </row>
    <row r="62" spans="1:8" ht="15" hidden="1" customHeight="1" x14ac:dyDescent="0.3">
      <c r="A62" s="7" t="s">
        <v>72</v>
      </c>
      <c r="B62" s="15"/>
      <c r="C62" s="9"/>
      <c r="D62" s="62"/>
      <c r="E62" s="58"/>
      <c r="F62" s="16">
        <f t="shared" si="0"/>
        <v>0</v>
      </c>
      <c r="G62" s="6">
        <f t="shared" si="0"/>
        <v>0</v>
      </c>
    </row>
    <row r="63" spans="1:8" ht="15" hidden="1" customHeight="1" x14ac:dyDescent="0.3">
      <c r="A63" s="7" t="s">
        <v>52</v>
      </c>
      <c r="B63" s="15"/>
      <c r="C63" s="9"/>
      <c r="D63" s="62"/>
      <c r="E63" s="58"/>
      <c r="F63" s="16">
        <f t="shared" si="0"/>
        <v>0</v>
      </c>
      <c r="G63" s="6">
        <f t="shared" si="0"/>
        <v>0</v>
      </c>
    </row>
    <row r="64" spans="1:8" x14ac:dyDescent="0.3">
      <c r="A64" s="7" t="s">
        <v>140</v>
      </c>
      <c r="B64" s="15">
        <f>'IS Budget Request Format '!M36</f>
        <v>0</v>
      </c>
      <c r="C64" s="9">
        <f>'IS Budget Request Format '!L36</f>
        <v>1700000</v>
      </c>
      <c r="D64" s="62">
        <v>1000</v>
      </c>
      <c r="E64" s="58">
        <f>600000+1000000</f>
        <v>1600000</v>
      </c>
      <c r="F64" s="63">
        <f t="shared" si="0"/>
        <v>1000</v>
      </c>
      <c r="G64" s="6">
        <f t="shared" si="0"/>
        <v>-100000</v>
      </c>
    </row>
    <row r="65" spans="1:9" x14ac:dyDescent="0.3">
      <c r="A65" s="7" t="s">
        <v>175</v>
      </c>
      <c r="B65" s="15"/>
      <c r="C65" s="9">
        <f>'IS Budget Request Format '!L39</f>
        <v>500000</v>
      </c>
      <c r="D65" s="62"/>
      <c r="E65" s="58">
        <f>65000+200000+128000+33000</f>
        <v>426000</v>
      </c>
      <c r="F65" s="16">
        <f t="shared" si="0"/>
        <v>0</v>
      </c>
      <c r="G65" s="6">
        <f t="shared" si="0"/>
        <v>-74000</v>
      </c>
    </row>
    <row r="66" spans="1:9" hidden="1" x14ac:dyDescent="0.3">
      <c r="A66" s="7" t="s">
        <v>173</v>
      </c>
      <c r="B66" s="15"/>
      <c r="C66" s="9"/>
      <c r="D66" s="62"/>
      <c r="E66" s="58"/>
      <c r="F66" s="16">
        <f t="shared" si="0"/>
        <v>0</v>
      </c>
      <c r="G66" s="6">
        <f t="shared" si="0"/>
        <v>0</v>
      </c>
    </row>
    <row r="67" spans="1:9" s="299" customFormat="1" x14ac:dyDescent="0.3">
      <c r="A67" s="291" t="s">
        <v>587</v>
      </c>
      <c r="B67" s="292"/>
      <c r="C67" s="293">
        <f>512745+1116000+830600+2687800</f>
        <v>5147145</v>
      </c>
      <c r="D67" s="294"/>
      <c r="E67" s="295">
        <f>512745+1116000+830600+2687800</f>
        <v>5147145</v>
      </c>
      <c r="F67" s="296">
        <f t="shared" si="0"/>
        <v>0</v>
      </c>
      <c r="G67" s="297">
        <f t="shared" si="0"/>
        <v>0</v>
      </c>
      <c r="H67" s="298"/>
    </row>
    <row r="68" spans="1:9" s="299" customFormat="1" ht="15" thickBot="1" x14ac:dyDescent="0.35">
      <c r="A68" s="291" t="s">
        <v>669</v>
      </c>
      <c r="B68" s="292"/>
      <c r="C68" s="293">
        <f>300000</f>
        <v>300000</v>
      </c>
      <c r="D68" s="294"/>
      <c r="E68" s="295">
        <f>300000</f>
        <v>300000</v>
      </c>
      <c r="F68" s="296"/>
      <c r="G68" s="297"/>
      <c r="H68" s="298"/>
    </row>
    <row r="69" spans="1:9" ht="15" hidden="1" thickBot="1" x14ac:dyDescent="0.35">
      <c r="A69" s="7" t="s">
        <v>54</v>
      </c>
      <c r="B69" s="15"/>
      <c r="C69" s="9"/>
      <c r="D69" s="12"/>
      <c r="E69" s="58"/>
      <c r="F69" s="16">
        <f t="shared" si="0"/>
        <v>0</v>
      </c>
      <c r="G69" s="6">
        <f t="shared" si="0"/>
        <v>0</v>
      </c>
    </row>
    <row r="70" spans="1:9" ht="15" thickBot="1" x14ac:dyDescent="0.35">
      <c r="A70" s="55" t="s">
        <v>135</v>
      </c>
      <c r="B70" s="29">
        <f t="shared" ref="B70:G70" si="2">SUM(B61:B69)</f>
        <v>0</v>
      </c>
      <c r="C70" s="30">
        <f t="shared" si="2"/>
        <v>22947145</v>
      </c>
      <c r="D70" s="29">
        <f t="shared" si="2"/>
        <v>1000</v>
      </c>
      <c r="E70" s="108">
        <f t="shared" si="2"/>
        <v>16760545</v>
      </c>
      <c r="F70" s="29">
        <f t="shared" si="2"/>
        <v>1000</v>
      </c>
      <c r="G70" s="30">
        <f t="shared" si="2"/>
        <v>-6186600</v>
      </c>
      <c r="H70" s="114">
        <f>G70/C70</f>
        <v>-0.2696021661954025</v>
      </c>
      <c r="I70" s="114"/>
    </row>
    <row r="71" spans="1:9" ht="15" thickTop="1" x14ac:dyDescent="0.3">
      <c r="A71" s="7"/>
      <c r="B71" s="39"/>
      <c r="C71" s="22"/>
      <c r="D71" s="23"/>
      <c r="E71" s="76"/>
      <c r="F71" s="24"/>
      <c r="G71" s="25"/>
    </row>
    <row r="72" spans="1:9" x14ac:dyDescent="0.3">
      <c r="A72" s="43" t="s">
        <v>133</v>
      </c>
      <c r="B72" s="15"/>
      <c r="C72" s="9"/>
      <c r="D72" s="12"/>
      <c r="E72" s="58"/>
      <c r="F72" s="16"/>
      <c r="G72" s="6"/>
    </row>
    <row r="73" spans="1:9" hidden="1" x14ac:dyDescent="0.3">
      <c r="A73" s="136" t="s">
        <v>59</v>
      </c>
      <c r="B73" s="133"/>
      <c r="C73" s="71"/>
      <c r="D73" s="70"/>
      <c r="E73" s="138"/>
      <c r="F73" s="27">
        <f t="shared" si="0"/>
        <v>0</v>
      </c>
      <c r="G73" s="28">
        <f t="shared" si="0"/>
        <v>0</v>
      </c>
    </row>
    <row r="74" spans="1:9" hidden="1" x14ac:dyDescent="0.3">
      <c r="A74" s="136" t="s">
        <v>71</v>
      </c>
      <c r="B74" s="133"/>
      <c r="C74" s="71"/>
      <c r="D74" s="70"/>
      <c r="E74" s="138"/>
      <c r="F74" s="27"/>
      <c r="G74" s="28"/>
    </row>
    <row r="75" spans="1:9" hidden="1" x14ac:dyDescent="0.3">
      <c r="A75" s="136" t="s">
        <v>70</v>
      </c>
      <c r="B75" s="133"/>
      <c r="C75" s="71"/>
      <c r="D75" s="70"/>
      <c r="E75" s="138"/>
      <c r="F75" s="27"/>
      <c r="G75" s="28"/>
    </row>
    <row r="76" spans="1:9" ht="15" thickBot="1" x14ac:dyDescent="0.35">
      <c r="A76" s="137" t="s">
        <v>136</v>
      </c>
      <c r="B76" s="134">
        <f t="shared" ref="B76:G76" si="3">SUM(B73:B75)</f>
        <v>0</v>
      </c>
      <c r="C76" s="44"/>
      <c r="D76" s="50">
        <f t="shared" si="3"/>
        <v>0</v>
      </c>
      <c r="E76" s="139"/>
      <c r="F76" s="45">
        <f t="shared" si="3"/>
        <v>0</v>
      </c>
      <c r="G76" s="46">
        <f t="shared" si="3"/>
        <v>0</v>
      </c>
    </row>
    <row r="77" spans="1:9" ht="15.6" thickTop="1" thickBot="1" x14ac:dyDescent="0.35">
      <c r="A77" s="136"/>
      <c r="B77" s="40"/>
      <c r="C77" s="47"/>
      <c r="D77" s="40"/>
      <c r="E77" s="47"/>
      <c r="F77" s="48"/>
      <c r="G77" s="49"/>
    </row>
    <row r="78" spans="1:9" ht="15" thickBot="1" x14ac:dyDescent="0.35">
      <c r="A78" s="135" t="s">
        <v>131</v>
      </c>
      <c r="B78" s="31">
        <f t="shared" ref="B78:G78" si="4">B56+B70+B76</f>
        <v>0</v>
      </c>
      <c r="C78" s="86">
        <f t="shared" si="4"/>
        <v>26948145</v>
      </c>
      <c r="D78" s="31">
        <f t="shared" si="4"/>
        <v>1000</v>
      </c>
      <c r="E78" s="109">
        <f>E56+E70+E76</f>
        <v>20280545</v>
      </c>
      <c r="F78" s="31">
        <f t="shared" si="4"/>
        <v>1000</v>
      </c>
      <c r="G78" s="87">
        <f t="shared" si="4"/>
        <v>-6667600</v>
      </c>
    </row>
    <row r="79" spans="1:9" ht="16.5" customHeight="1" thickTop="1" x14ac:dyDescent="0.3">
      <c r="A79" s="1"/>
      <c r="B79" s="35"/>
      <c r="C79" s="36"/>
      <c r="D79" s="35"/>
      <c r="E79" s="36"/>
      <c r="F79" s="36"/>
      <c r="G79" s="37">
        <f>E78/C78</f>
        <v>0.75257666158468417</v>
      </c>
    </row>
    <row r="80" spans="1:9" ht="27" x14ac:dyDescent="0.3">
      <c r="A80" s="389" t="s">
        <v>731</v>
      </c>
      <c r="B80" s="458" t="s">
        <v>732</v>
      </c>
      <c r="C80" s="458"/>
      <c r="D80" s="457" t="s">
        <v>733</v>
      </c>
      <c r="E80" s="457"/>
      <c r="G80" s="388" t="s">
        <v>734</v>
      </c>
    </row>
    <row r="84" spans="1:9" s="390" customFormat="1" x14ac:dyDescent="0.3">
      <c r="A84" s="389" t="s">
        <v>735</v>
      </c>
      <c r="B84" s="456" t="s">
        <v>736</v>
      </c>
      <c r="C84" s="456"/>
      <c r="D84" s="456" t="s">
        <v>737</v>
      </c>
      <c r="E84" s="456"/>
      <c r="F84" s="1"/>
      <c r="G84" s="389" t="s">
        <v>738</v>
      </c>
      <c r="I84" s="391"/>
    </row>
    <row r="85" spans="1:9" x14ac:dyDescent="0.3">
      <c r="A85" s="1"/>
      <c r="B85" s="10"/>
      <c r="C85" s="1"/>
      <c r="D85" s="1"/>
      <c r="G85" s="1"/>
    </row>
    <row r="86" spans="1:9" hidden="1" x14ac:dyDescent="0.3"/>
    <row r="87" spans="1:9" hidden="1" x14ac:dyDescent="0.3"/>
    <row r="88" spans="1:9" s="59" customFormat="1" hidden="1" x14ac:dyDescent="0.3">
      <c r="A88" s="8"/>
      <c r="B88" s="13"/>
      <c r="C88" s="8"/>
      <c r="D88" s="13"/>
      <c r="E88" s="8"/>
      <c r="F88" s="8"/>
      <c r="G88" s="8"/>
      <c r="I88"/>
    </row>
    <row r="89" spans="1:9" s="59" customFormat="1" hidden="1" x14ac:dyDescent="0.3">
      <c r="A89" s="8"/>
      <c r="B89" s="13"/>
      <c r="C89" s="8"/>
      <c r="D89" s="13"/>
      <c r="E89" s="8"/>
      <c r="F89" s="8"/>
      <c r="G89" s="8"/>
      <c r="I89"/>
    </row>
    <row r="90" spans="1:9" s="59" customFormat="1" hidden="1" x14ac:dyDescent="0.3">
      <c r="A90" s="8"/>
      <c r="B90" s="13"/>
      <c r="C90" s="8"/>
      <c r="D90" s="13"/>
      <c r="E90" s="8"/>
      <c r="F90" s="8"/>
      <c r="G90" s="8"/>
      <c r="I90"/>
    </row>
    <row r="91" spans="1:9" hidden="1" x14ac:dyDescent="0.3"/>
    <row r="92" spans="1:9" s="59" customFormat="1" x14ac:dyDescent="0.3">
      <c r="A92" s="1" t="s">
        <v>102</v>
      </c>
      <c r="B92" s="13"/>
      <c r="C92" s="8"/>
      <c r="D92" s="13"/>
      <c r="E92" s="8"/>
      <c r="F92" s="8"/>
      <c r="G92" s="8"/>
      <c r="I92"/>
    </row>
    <row r="101" spans="1:9" s="59" customFormat="1" ht="19.8" x14ac:dyDescent="0.7">
      <c r="A101" s="8"/>
      <c r="B101" s="13"/>
      <c r="C101" s="132"/>
      <c r="D101" s="13"/>
      <c r="E101" s="8"/>
      <c r="F101" s="8"/>
      <c r="G101" s="8"/>
      <c r="I101"/>
    </row>
  </sheetData>
  <mergeCells count="5">
    <mergeCell ref="B1:C1"/>
    <mergeCell ref="D80:E80"/>
    <mergeCell ref="D84:E84"/>
    <mergeCell ref="B80:C80"/>
    <mergeCell ref="B84:C84"/>
  </mergeCells>
  <pageMargins left="0.25" right="0.25" top="1.25" bottom="0.5" header="0.3" footer="0.3"/>
  <pageSetup paperSize="9" scale="7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99"/>
  <sheetViews>
    <sheetView topLeftCell="A76" workbookViewId="0">
      <selection activeCell="F82" sqref="F82"/>
    </sheetView>
  </sheetViews>
  <sheetFormatPr defaultRowHeight="14.4" x14ac:dyDescent="0.3"/>
  <cols>
    <col min="1" max="1" width="16.44140625" customWidth="1"/>
    <col min="2" max="2" width="19.44140625" bestFit="1" customWidth="1"/>
    <col min="3" max="3" width="20.5546875" bestFit="1" customWidth="1"/>
    <col min="5" max="5" width="13.44140625" bestFit="1" customWidth="1"/>
    <col min="6" max="6" width="59.33203125" customWidth="1"/>
    <col min="7" max="7" width="9.109375" style="59"/>
    <col min="8" max="8" width="13.33203125" style="59" bestFit="1" customWidth="1"/>
  </cols>
  <sheetData>
    <row r="1" spans="1:8" x14ac:dyDescent="0.3">
      <c r="A1" s="7" t="s">
        <v>137</v>
      </c>
    </row>
    <row r="2" spans="1:8" x14ac:dyDescent="0.3">
      <c r="A2" t="s">
        <v>177</v>
      </c>
      <c r="B2" t="s">
        <v>583</v>
      </c>
      <c r="D2" t="s">
        <v>230</v>
      </c>
      <c r="E2" t="s">
        <v>584</v>
      </c>
      <c r="F2" t="s">
        <v>58</v>
      </c>
      <c r="G2" s="59" t="s">
        <v>585</v>
      </c>
      <c r="H2" s="59" t="s">
        <v>586</v>
      </c>
    </row>
    <row r="3" spans="1:8" s="290" customFormat="1" ht="34.5" customHeight="1" x14ac:dyDescent="0.3">
      <c r="A3" s="284">
        <v>45449</v>
      </c>
      <c r="B3" s="285" t="s">
        <v>580</v>
      </c>
      <c r="C3" s="286" t="s">
        <v>581</v>
      </c>
      <c r="D3" s="286" t="s">
        <v>245</v>
      </c>
      <c r="E3" s="287" t="s">
        <v>195</v>
      </c>
      <c r="F3" s="288" t="s">
        <v>582</v>
      </c>
      <c r="G3" s="289"/>
      <c r="H3" s="289">
        <v>1044000</v>
      </c>
    </row>
    <row r="4" spans="1:8" s="290" customFormat="1" ht="34.5" customHeight="1" x14ac:dyDescent="0.3">
      <c r="A4" s="284">
        <v>45457</v>
      </c>
      <c r="B4" s="285"/>
      <c r="C4" s="286" t="s">
        <v>588</v>
      </c>
      <c r="D4" s="286" t="s">
        <v>245</v>
      </c>
      <c r="E4" s="287" t="s">
        <v>589</v>
      </c>
      <c r="F4" s="288" t="s">
        <v>590</v>
      </c>
      <c r="G4" s="289"/>
      <c r="H4" s="289">
        <v>182000</v>
      </c>
    </row>
    <row r="5" spans="1:8" s="290" customFormat="1" ht="34.5" customHeight="1" x14ac:dyDescent="0.3">
      <c r="A5" s="284">
        <v>45457</v>
      </c>
      <c r="B5" s="285"/>
      <c r="C5" s="286" t="s">
        <v>599</v>
      </c>
      <c r="D5" s="286" t="s">
        <v>245</v>
      </c>
      <c r="E5" s="287" t="s">
        <v>600</v>
      </c>
      <c r="F5" s="288" t="s">
        <v>601</v>
      </c>
      <c r="G5" s="289"/>
      <c r="H5" s="289">
        <v>1500000</v>
      </c>
    </row>
    <row r="6" spans="1:8" s="290" customFormat="1" ht="34.5" customHeight="1" x14ac:dyDescent="0.3">
      <c r="A6" s="284">
        <v>45457</v>
      </c>
      <c r="B6" s="285"/>
      <c r="C6" s="286" t="s">
        <v>610</v>
      </c>
      <c r="D6" s="286" t="s">
        <v>245</v>
      </c>
      <c r="E6" s="287" t="s">
        <v>600</v>
      </c>
      <c r="F6" s="288" t="s">
        <v>611</v>
      </c>
      <c r="G6" s="289"/>
      <c r="H6" s="289">
        <v>1200000</v>
      </c>
    </row>
    <row r="7" spans="1:8" s="290" customFormat="1" ht="34.5" customHeight="1" x14ac:dyDescent="0.3">
      <c r="A7" s="284">
        <v>45457</v>
      </c>
      <c r="B7" s="285"/>
      <c r="C7" s="286" t="s">
        <v>614</v>
      </c>
      <c r="D7" s="286" t="s">
        <v>245</v>
      </c>
      <c r="E7" s="287" t="s">
        <v>615</v>
      </c>
      <c r="F7" s="288" t="s">
        <v>616</v>
      </c>
      <c r="G7" s="289"/>
      <c r="H7" s="289">
        <v>75000</v>
      </c>
    </row>
    <row r="8" spans="1:8" s="290" customFormat="1" ht="34.5" customHeight="1" x14ac:dyDescent="0.3">
      <c r="A8" s="284">
        <v>45457</v>
      </c>
      <c r="B8" s="285"/>
      <c r="C8" s="286" t="s">
        <v>622</v>
      </c>
      <c r="D8" s="286" t="s">
        <v>245</v>
      </c>
      <c r="E8" s="287" t="s">
        <v>600</v>
      </c>
      <c r="F8" s="288" t="s">
        <v>623</v>
      </c>
      <c r="G8" s="289"/>
      <c r="H8" s="289">
        <v>1500000</v>
      </c>
    </row>
    <row r="9" spans="1:8" s="290" customFormat="1" ht="34.5" customHeight="1" x14ac:dyDescent="0.3">
      <c r="A9" s="284">
        <v>45457</v>
      </c>
      <c r="B9" s="285"/>
      <c r="C9" s="286" t="s">
        <v>624</v>
      </c>
      <c r="D9" s="286" t="s">
        <v>245</v>
      </c>
      <c r="E9" s="287" t="s">
        <v>600</v>
      </c>
      <c r="F9" s="288" t="s">
        <v>625</v>
      </c>
      <c r="G9" s="289"/>
      <c r="H9" s="289">
        <v>55000</v>
      </c>
    </row>
    <row r="10" spans="1:8" s="290" customFormat="1" ht="34.5" customHeight="1" x14ac:dyDescent="0.3">
      <c r="A10" s="284">
        <v>45462</v>
      </c>
      <c r="B10" s="285"/>
      <c r="C10" s="286" t="s">
        <v>656</v>
      </c>
      <c r="D10" s="286" t="s">
        <v>271</v>
      </c>
      <c r="E10" s="287" t="s">
        <v>195</v>
      </c>
      <c r="F10" s="288" t="s">
        <v>657</v>
      </c>
      <c r="G10" s="289"/>
      <c r="H10" s="289">
        <v>3731400</v>
      </c>
    </row>
    <row r="15" spans="1:8" x14ac:dyDescent="0.3">
      <c r="A15" s="291" t="s">
        <v>587</v>
      </c>
    </row>
    <row r="17" spans="1:8" s="306" customFormat="1" ht="34.5" customHeight="1" x14ac:dyDescent="0.3">
      <c r="A17" s="300">
        <v>45449</v>
      </c>
      <c r="B17" s="301" t="s">
        <v>580</v>
      </c>
      <c r="C17" s="302" t="s">
        <v>581</v>
      </c>
      <c r="D17" s="302" t="s">
        <v>245</v>
      </c>
      <c r="E17" s="303" t="s">
        <v>195</v>
      </c>
      <c r="F17" s="304" t="s">
        <v>582</v>
      </c>
      <c r="G17" s="305"/>
      <c r="H17" s="305">
        <v>512745</v>
      </c>
    </row>
    <row r="18" spans="1:8" s="306" customFormat="1" ht="34.5" customHeight="1" x14ac:dyDescent="0.3">
      <c r="A18" s="300">
        <v>45462</v>
      </c>
      <c r="B18" s="301"/>
      <c r="C18" s="302" t="s">
        <v>658</v>
      </c>
      <c r="D18" s="302" t="s">
        <v>271</v>
      </c>
      <c r="E18" s="303" t="s">
        <v>195</v>
      </c>
      <c r="F18" s="304" t="s">
        <v>659</v>
      </c>
      <c r="G18" s="305"/>
      <c r="H18" s="305">
        <v>1116000</v>
      </c>
    </row>
    <row r="19" spans="1:8" s="306" customFormat="1" ht="34.5" customHeight="1" x14ac:dyDescent="0.3">
      <c r="A19" s="300">
        <v>45463</v>
      </c>
      <c r="B19" s="301"/>
      <c r="C19" s="302" t="s">
        <v>660</v>
      </c>
      <c r="D19" s="302" t="s">
        <v>271</v>
      </c>
      <c r="E19" s="303" t="s">
        <v>195</v>
      </c>
      <c r="F19" s="304" t="s">
        <v>661</v>
      </c>
      <c r="G19" s="305"/>
      <c r="H19" s="305">
        <v>830600</v>
      </c>
    </row>
    <row r="20" spans="1:8" s="306" customFormat="1" ht="34.5" customHeight="1" x14ac:dyDescent="0.3">
      <c r="A20" s="300">
        <v>45463</v>
      </c>
      <c r="B20" s="301"/>
      <c r="C20" s="302" t="s">
        <v>662</v>
      </c>
      <c r="D20" s="302" t="s">
        <v>271</v>
      </c>
      <c r="E20" s="303" t="s">
        <v>195</v>
      </c>
      <c r="F20" s="304" t="s">
        <v>663</v>
      </c>
      <c r="G20" s="305"/>
      <c r="H20" s="305">
        <v>2687800</v>
      </c>
    </row>
    <row r="22" spans="1:8" x14ac:dyDescent="0.3">
      <c r="A22" s="61" t="s">
        <v>24</v>
      </c>
    </row>
    <row r="24" spans="1:8" s="290" customFormat="1" ht="34.5" customHeight="1" x14ac:dyDescent="0.3">
      <c r="A24" s="284">
        <v>45449</v>
      </c>
      <c r="B24" s="285" t="s">
        <v>580</v>
      </c>
      <c r="C24" s="286" t="s">
        <v>581</v>
      </c>
      <c r="D24" s="286" t="s">
        <v>245</v>
      </c>
      <c r="E24" s="287" t="s">
        <v>195</v>
      </c>
      <c r="F24" s="288" t="s">
        <v>582</v>
      </c>
      <c r="G24" s="289"/>
      <c r="H24" s="289">
        <v>300000</v>
      </c>
    </row>
    <row r="25" spans="1:8" s="290" customFormat="1" ht="34.5" customHeight="1" x14ac:dyDescent="0.3">
      <c r="A25" s="284">
        <v>45457</v>
      </c>
      <c r="B25" s="285"/>
      <c r="C25" s="286" t="s">
        <v>602</v>
      </c>
      <c r="D25" s="286" t="s">
        <v>245</v>
      </c>
      <c r="E25" s="287" t="s">
        <v>592</v>
      </c>
      <c r="F25" s="288" t="s">
        <v>603</v>
      </c>
      <c r="G25" s="289"/>
      <c r="H25" s="289">
        <v>50000</v>
      </c>
    </row>
    <row r="26" spans="1:8" s="290" customFormat="1" ht="34.5" customHeight="1" x14ac:dyDescent="0.3">
      <c r="A26" s="284">
        <v>45457</v>
      </c>
      <c r="B26" s="285"/>
      <c r="C26" s="286" t="s">
        <v>606</v>
      </c>
      <c r="D26" s="286" t="s">
        <v>245</v>
      </c>
      <c r="E26" s="287" t="s">
        <v>592</v>
      </c>
      <c r="F26" s="288" t="s">
        <v>607</v>
      </c>
      <c r="G26" s="289"/>
      <c r="H26" s="289">
        <v>50000</v>
      </c>
    </row>
    <row r="27" spans="1:8" s="290" customFormat="1" ht="34.5" customHeight="1" x14ac:dyDescent="0.3">
      <c r="A27" s="284">
        <v>45457</v>
      </c>
      <c r="B27" s="285"/>
      <c r="C27" s="286" t="s">
        <v>612</v>
      </c>
      <c r="D27" s="286" t="s">
        <v>245</v>
      </c>
      <c r="E27" s="287" t="s">
        <v>592</v>
      </c>
      <c r="F27" s="288" t="s">
        <v>613</v>
      </c>
      <c r="G27" s="289"/>
      <c r="H27" s="289">
        <v>425000</v>
      </c>
    </row>
    <row r="28" spans="1:8" s="290" customFormat="1" ht="34.5" customHeight="1" x14ac:dyDescent="0.3">
      <c r="A28" s="284">
        <v>45457</v>
      </c>
      <c r="B28" s="285"/>
      <c r="C28" s="286" t="s">
        <v>635</v>
      </c>
      <c r="D28" s="286" t="s">
        <v>245</v>
      </c>
      <c r="E28" s="287" t="s">
        <v>618</v>
      </c>
      <c r="F28" s="288" t="s">
        <v>636</v>
      </c>
      <c r="G28" s="289"/>
      <c r="H28" s="289">
        <v>300000</v>
      </c>
    </row>
    <row r="29" spans="1:8" s="290" customFormat="1" ht="34.5" customHeight="1" x14ac:dyDescent="0.3">
      <c r="A29" s="284">
        <v>45464</v>
      </c>
      <c r="B29" s="285"/>
      <c r="C29" s="286" t="s">
        <v>676</v>
      </c>
      <c r="D29" s="286" t="s">
        <v>245</v>
      </c>
      <c r="E29" s="287" t="s">
        <v>267</v>
      </c>
      <c r="F29" s="288" t="s">
        <v>677</v>
      </c>
      <c r="G29" s="289"/>
      <c r="H29" s="289">
        <v>9000</v>
      </c>
    </row>
    <row r="30" spans="1:8" s="290" customFormat="1" ht="34.5" customHeight="1" x14ac:dyDescent="0.3">
      <c r="A30" s="284">
        <v>45464</v>
      </c>
      <c r="B30" s="285"/>
      <c r="C30" s="286" t="s">
        <v>678</v>
      </c>
      <c r="D30" s="286" t="s">
        <v>245</v>
      </c>
      <c r="E30" s="287" t="s">
        <v>267</v>
      </c>
      <c r="F30" s="288" t="s">
        <v>679</v>
      </c>
      <c r="G30" s="289"/>
      <c r="H30" s="289">
        <v>19800</v>
      </c>
    </row>
    <row r="34" spans="1:9" x14ac:dyDescent="0.3">
      <c r="A34" s="61" t="s">
        <v>8</v>
      </c>
    </row>
    <row r="35" spans="1:9" s="290" customFormat="1" ht="34.5" customHeight="1" x14ac:dyDescent="0.3">
      <c r="A35" s="284">
        <v>45457</v>
      </c>
      <c r="B35" s="285"/>
      <c r="C35" s="286" t="s">
        <v>591</v>
      </c>
      <c r="D35" s="286" t="s">
        <v>245</v>
      </c>
      <c r="E35" s="287" t="s">
        <v>592</v>
      </c>
      <c r="F35" s="288" t="s">
        <v>593</v>
      </c>
      <c r="G35" s="289"/>
      <c r="H35" s="289">
        <v>40000</v>
      </c>
    </row>
    <row r="38" spans="1:9" x14ac:dyDescent="0.3">
      <c r="A38" s="7" t="s">
        <v>140</v>
      </c>
    </row>
    <row r="40" spans="1:9" s="290" customFormat="1" ht="34.5" customHeight="1" x14ac:dyDescent="0.3">
      <c r="A40" s="284">
        <v>45457</v>
      </c>
      <c r="B40" s="285"/>
      <c r="C40" s="286" t="s">
        <v>594</v>
      </c>
      <c r="D40" s="286" t="s">
        <v>245</v>
      </c>
      <c r="E40" s="287" t="s">
        <v>595</v>
      </c>
      <c r="F40" s="288" t="s">
        <v>596</v>
      </c>
      <c r="G40" s="289"/>
      <c r="H40" s="289">
        <v>600000</v>
      </c>
    </row>
    <row r="41" spans="1:9" s="290" customFormat="1" ht="34.5" customHeight="1" x14ac:dyDescent="0.3">
      <c r="A41" s="284">
        <v>45457</v>
      </c>
      <c r="B41" s="285"/>
      <c r="C41" s="286" t="s">
        <v>604</v>
      </c>
      <c r="D41" s="286" t="s">
        <v>245</v>
      </c>
      <c r="E41" s="287" t="s">
        <v>595</v>
      </c>
      <c r="F41" s="288" t="s">
        <v>605</v>
      </c>
      <c r="G41" s="289"/>
      <c r="H41" s="289">
        <v>1000000</v>
      </c>
    </row>
    <row r="42" spans="1:9" s="290" customFormat="1" ht="34.5" customHeight="1" x14ac:dyDescent="0.3">
      <c r="A42" s="284">
        <v>45464</v>
      </c>
      <c r="B42" s="285"/>
      <c r="C42" s="286" t="s">
        <v>664</v>
      </c>
      <c r="D42" s="286" t="s">
        <v>245</v>
      </c>
      <c r="E42" s="287" t="s">
        <v>267</v>
      </c>
      <c r="F42" s="288" t="s">
        <v>665</v>
      </c>
      <c r="G42" s="289"/>
      <c r="H42" s="289"/>
      <c r="I42" s="313">
        <v>1000</v>
      </c>
    </row>
    <row r="46" spans="1:9" x14ac:dyDescent="0.3">
      <c r="A46" s="67" t="s">
        <v>41</v>
      </c>
    </row>
    <row r="48" spans="1:9" s="290" customFormat="1" ht="34.5" customHeight="1" x14ac:dyDescent="0.3">
      <c r="A48" s="284">
        <v>45457</v>
      </c>
      <c r="B48" s="285"/>
      <c r="C48" s="286" t="s">
        <v>597</v>
      </c>
      <c r="D48" s="286" t="s">
        <v>245</v>
      </c>
      <c r="E48" s="287" t="s">
        <v>595</v>
      </c>
      <c r="F48" s="288" t="s">
        <v>598</v>
      </c>
      <c r="G48" s="289"/>
      <c r="H48" s="289">
        <v>200000</v>
      </c>
    </row>
    <row r="50" spans="1:8" x14ac:dyDescent="0.3">
      <c r="A50" s="5" t="s">
        <v>11</v>
      </c>
    </row>
    <row r="52" spans="1:8" s="290" customFormat="1" ht="34.5" customHeight="1" x14ac:dyDescent="0.3">
      <c r="A52" s="284">
        <v>45457</v>
      </c>
      <c r="B52" s="285"/>
      <c r="C52" s="286" t="s">
        <v>608</v>
      </c>
      <c r="D52" s="286" t="s">
        <v>245</v>
      </c>
      <c r="E52" s="287" t="s">
        <v>595</v>
      </c>
      <c r="F52" s="288" t="s">
        <v>609</v>
      </c>
      <c r="G52" s="289"/>
      <c r="H52" s="289">
        <v>200000</v>
      </c>
    </row>
    <row r="53" spans="1:8" s="290" customFormat="1" ht="34.5" customHeight="1" x14ac:dyDescent="0.3">
      <c r="A53" s="284">
        <v>45457</v>
      </c>
      <c r="B53" s="285"/>
      <c r="C53" s="286" t="s">
        <v>617</v>
      </c>
      <c r="D53" s="286" t="s">
        <v>245</v>
      </c>
      <c r="E53" s="287" t="s">
        <v>618</v>
      </c>
      <c r="F53" s="288" t="s">
        <v>619</v>
      </c>
      <c r="G53" s="289"/>
      <c r="H53" s="289">
        <v>120000</v>
      </c>
    </row>
    <row r="54" spans="1:8" s="290" customFormat="1" ht="34.5" customHeight="1" x14ac:dyDescent="0.3">
      <c r="A54" s="284">
        <v>45457</v>
      </c>
      <c r="B54" s="285"/>
      <c r="C54" s="286" t="s">
        <v>620</v>
      </c>
      <c r="D54" s="286" t="s">
        <v>245</v>
      </c>
      <c r="E54" s="287" t="s">
        <v>592</v>
      </c>
      <c r="F54" s="288" t="s">
        <v>621</v>
      </c>
      <c r="G54" s="289"/>
      <c r="H54" s="289">
        <v>200000</v>
      </c>
    </row>
    <row r="55" spans="1:8" s="290" customFormat="1" ht="34.5" customHeight="1" x14ac:dyDescent="0.3">
      <c r="A55" s="284">
        <v>45457</v>
      </c>
      <c r="B55" s="285"/>
      <c r="C55" s="286" t="s">
        <v>639</v>
      </c>
      <c r="D55" s="286" t="s">
        <v>245</v>
      </c>
      <c r="E55" s="287" t="s">
        <v>640</v>
      </c>
      <c r="F55" s="288" t="s">
        <v>641</v>
      </c>
      <c r="G55" s="289"/>
      <c r="H55" s="289">
        <v>50000</v>
      </c>
    </row>
    <row r="56" spans="1:8" s="290" customFormat="1" ht="34.5" customHeight="1" x14ac:dyDescent="0.3">
      <c r="A56" s="284">
        <v>45460</v>
      </c>
      <c r="B56" s="285"/>
      <c r="C56" s="286" t="s">
        <v>649</v>
      </c>
      <c r="D56" s="286" t="s">
        <v>245</v>
      </c>
      <c r="E56" s="287" t="s">
        <v>650</v>
      </c>
      <c r="F56" s="288" t="s">
        <v>651</v>
      </c>
      <c r="G56" s="289"/>
      <c r="H56" s="289">
        <v>250000</v>
      </c>
    </row>
    <row r="57" spans="1:8" s="290" customFormat="1" ht="34.5" customHeight="1" x14ac:dyDescent="0.3">
      <c r="A57" s="284">
        <v>45464</v>
      </c>
      <c r="B57" s="285"/>
      <c r="C57" s="286" t="s">
        <v>666</v>
      </c>
      <c r="D57" s="286" t="s">
        <v>245</v>
      </c>
      <c r="E57" s="287" t="s">
        <v>667</v>
      </c>
      <c r="F57" s="288" t="s">
        <v>668</v>
      </c>
      <c r="G57" s="289"/>
      <c r="H57" s="289">
        <v>70000</v>
      </c>
    </row>
    <row r="58" spans="1:8" s="290" customFormat="1" ht="34.5" customHeight="1" x14ac:dyDescent="0.3">
      <c r="A58" s="284">
        <v>45464</v>
      </c>
      <c r="B58" s="285"/>
      <c r="C58" s="286" t="s">
        <v>672</v>
      </c>
      <c r="D58" s="286" t="s">
        <v>245</v>
      </c>
      <c r="E58" s="287" t="s">
        <v>212</v>
      </c>
      <c r="F58" s="288" t="s">
        <v>673</v>
      </c>
      <c r="G58" s="289"/>
      <c r="H58" s="289">
        <v>110000</v>
      </c>
    </row>
    <row r="59" spans="1:8" s="290" customFormat="1" ht="34.5" customHeight="1" x14ac:dyDescent="0.3">
      <c r="A59" s="284">
        <v>45464</v>
      </c>
      <c r="B59" s="285"/>
      <c r="C59" s="286" t="s">
        <v>680</v>
      </c>
      <c r="D59" s="286" t="s">
        <v>245</v>
      </c>
      <c r="E59" s="287" t="s">
        <v>267</v>
      </c>
      <c r="F59" s="288" t="s">
        <v>681</v>
      </c>
      <c r="G59" s="289"/>
      <c r="H59" s="289">
        <v>40000</v>
      </c>
    </row>
    <row r="60" spans="1:8" s="290" customFormat="1" ht="34.5" customHeight="1" x14ac:dyDescent="0.3">
      <c r="A60" s="284">
        <v>45467</v>
      </c>
      <c r="B60" s="285"/>
      <c r="C60" s="286" t="s">
        <v>682</v>
      </c>
      <c r="D60" s="286" t="s">
        <v>245</v>
      </c>
      <c r="E60" s="287" t="s">
        <v>683</v>
      </c>
      <c r="F60" s="288" t="s">
        <v>684</v>
      </c>
      <c r="G60" s="289"/>
      <c r="H60" s="289">
        <v>70000</v>
      </c>
    </row>
    <row r="65" spans="1:8" x14ac:dyDescent="0.3">
      <c r="A65" s="7" t="s">
        <v>175</v>
      </c>
    </row>
    <row r="67" spans="1:8" s="290" customFormat="1" ht="34.5" customHeight="1" x14ac:dyDescent="0.3">
      <c r="A67" s="284">
        <v>45457</v>
      </c>
      <c r="B67" s="285"/>
      <c r="C67" s="286" t="s">
        <v>626</v>
      </c>
      <c r="D67" s="286" t="s">
        <v>245</v>
      </c>
      <c r="E67" s="287" t="s">
        <v>618</v>
      </c>
      <c r="F67" s="288" t="s">
        <v>627</v>
      </c>
      <c r="G67" s="289"/>
      <c r="H67" s="289">
        <v>65000</v>
      </c>
    </row>
    <row r="68" spans="1:8" s="290" customFormat="1" ht="34.5" customHeight="1" x14ac:dyDescent="0.3">
      <c r="A68" s="284">
        <v>45457</v>
      </c>
      <c r="B68" s="285"/>
      <c r="C68" s="286" t="s">
        <v>628</v>
      </c>
      <c r="D68" s="286" t="s">
        <v>245</v>
      </c>
      <c r="E68" s="287" t="s">
        <v>618</v>
      </c>
      <c r="F68" s="288" t="s">
        <v>629</v>
      </c>
      <c r="G68" s="289"/>
      <c r="H68" s="289">
        <v>200000</v>
      </c>
    </row>
    <row r="69" spans="1:8" s="290" customFormat="1" ht="34.5" customHeight="1" x14ac:dyDescent="0.3">
      <c r="A69" s="284">
        <v>45457</v>
      </c>
      <c r="B69" s="285"/>
      <c r="C69" s="286" t="s">
        <v>630</v>
      </c>
      <c r="D69" s="286" t="s">
        <v>245</v>
      </c>
      <c r="E69" s="287" t="s">
        <v>618</v>
      </c>
      <c r="F69" s="288" t="s">
        <v>631</v>
      </c>
      <c r="G69" s="289"/>
      <c r="H69" s="289">
        <v>128000</v>
      </c>
    </row>
    <row r="70" spans="1:8" s="290" customFormat="1" ht="34.5" customHeight="1" x14ac:dyDescent="0.3">
      <c r="A70" s="284">
        <v>45464</v>
      </c>
      <c r="B70" s="285"/>
      <c r="C70" s="286" t="s">
        <v>674</v>
      </c>
      <c r="D70" s="286" t="s">
        <v>245</v>
      </c>
      <c r="E70" s="287" t="s">
        <v>212</v>
      </c>
      <c r="F70" s="288" t="s">
        <v>675</v>
      </c>
      <c r="G70" s="289"/>
      <c r="H70" s="289">
        <v>33000</v>
      </c>
    </row>
    <row r="73" spans="1:8" x14ac:dyDescent="0.3">
      <c r="A73" s="5" t="s">
        <v>21</v>
      </c>
    </row>
    <row r="75" spans="1:8" s="290" customFormat="1" ht="34.5" customHeight="1" x14ac:dyDescent="0.3">
      <c r="A75" s="284">
        <v>45457</v>
      </c>
      <c r="B75" s="285"/>
      <c r="C75" s="286" t="s">
        <v>632</v>
      </c>
      <c r="D75" s="286" t="s">
        <v>245</v>
      </c>
      <c r="E75" s="287" t="s">
        <v>633</v>
      </c>
      <c r="F75" s="288" t="s">
        <v>634</v>
      </c>
      <c r="G75" s="289"/>
      <c r="H75" s="289">
        <f>50400</f>
        <v>50400</v>
      </c>
    </row>
    <row r="76" spans="1:8" s="290" customFormat="1" ht="34.5" customHeight="1" x14ac:dyDescent="0.3">
      <c r="A76" s="284">
        <v>45457</v>
      </c>
      <c r="B76" s="285"/>
      <c r="C76" s="286" t="s">
        <v>637</v>
      </c>
      <c r="D76" s="286" t="s">
        <v>245</v>
      </c>
      <c r="E76" s="287" t="s">
        <v>618</v>
      </c>
      <c r="F76" s="288" t="s">
        <v>638</v>
      </c>
      <c r="G76" s="289"/>
      <c r="H76" s="289">
        <v>22200</v>
      </c>
    </row>
    <row r="78" spans="1:8" x14ac:dyDescent="0.3">
      <c r="A78" s="61" t="s">
        <v>47</v>
      </c>
    </row>
    <row r="80" spans="1:8" s="290" customFormat="1" ht="34.5" customHeight="1" x14ac:dyDescent="0.3">
      <c r="A80" s="284">
        <v>45457</v>
      </c>
      <c r="B80" s="285"/>
      <c r="C80" s="286" t="s">
        <v>642</v>
      </c>
      <c r="D80" s="286" t="s">
        <v>245</v>
      </c>
      <c r="E80" s="287" t="s">
        <v>209</v>
      </c>
      <c r="F80" s="288" t="s">
        <v>643</v>
      </c>
      <c r="G80" s="289"/>
      <c r="H80" s="289">
        <v>400000</v>
      </c>
    </row>
    <row r="83" spans="1:8" x14ac:dyDescent="0.3">
      <c r="A83" s="307" t="s">
        <v>644</v>
      </c>
    </row>
    <row r="84" spans="1:8" s="306" customFormat="1" ht="34.5" customHeight="1" x14ac:dyDescent="0.3">
      <c r="A84" s="300">
        <v>45457</v>
      </c>
      <c r="B84" s="301"/>
      <c r="C84" s="302" t="s">
        <v>645</v>
      </c>
      <c r="D84" s="302" t="s">
        <v>245</v>
      </c>
      <c r="E84" s="303" t="s">
        <v>209</v>
      </c>
      <c r="F84" s="304" t="s">
        <v>646</v>
      </c>
      <c r="G84" s="305"/>
      <c r="H84" s="305">
        <v>450000</v>
      </c>
    </row>
    <row r="87" spans="1:8" x14ac:dyDescent="0.3">
      <c r="A87" s="67" t="s">
        <v>48</v>
      </c>
    </row>
    <row r="89" spans="1:8" s="290" customFormat="1" ht="34.5" customHeight="1" x14ac:dyDescent="0.3">
      <c r="A89" s="284">
        <v>45457</v>
      </c>
      <c r="B89" s="285"/>
      <c r="C89" s="286" t="s">
        <v>647</v>
      </c>
      <c r="D89" s="286" t="s">
        <v>245</v>
      </c>
      <c r="E89" s="287" t="s">
        <v>209</v>
      </c>
      <c r="F89" s="288" t="s">
        <v>648</v>
      </c>
      <c r="G89" s="289"/>
      <c r="H89" s="289">
        <v>7600</v>
      </c>
    </row>
    <row r="90" spans="1:8" s="290" customFormat="1" ht="34.5" customHeight="1" x14ac:dyDescent="0.3">
      <c r="A90" s="284">
        <v>45460</v>
      </c>
      <c r="B90" s="285"/>
      <c r="C90" s="286" t="s">
        <v>652</v>
      </c>
      <c r="D90" s="286" t="s">
        <v>245</v>
      </c>
      <c r="E90" s="287" t="s">
        <v>209</v>
      </c>
      <c r="F90" s="288" t="s">
        <v>653</v>
      </c>
      <c r="G90" s="289"/>
      <c r="H90" s="289">
        <v>50000</v>
      </c>
    </row>
    <row r="93" spans="1:8" x14ac:dyDescent="0.3">
      <c r="A93" s="5" t="s">
        <v>26</v>
      </c>
    </row>
    <row r="95" spans="1:8" s="290" customFormat="1" ht="34.5" customHeight="1" x14ac:dyDescent="0.3">
      <c r="A95" s="284">
        <v>45460</v>
      </c>
      <c r="B95" s="285"/>
      <c r="C95" s="286" t="s">
        <v>654</v>
      </c>
      <c r="D95" s="286" t="s">
        <v>245</v>
      </c>
      <c r="E95" s="287" t="s">
        <v>209</v>
      </c>
      <c r="F95" s="288" t="s">
        <v>655</v>
      </c>
      <c r="G95" s="289"/>
      <c r="H95" s="289">
        <v>36000</v>
      </c>
    </row>
    <row r="97" spans="1:8" x14ac:dyDescent="0.3">
      <c r="A97" s="291" t="s">
        <v>669</v>
      </c>
    </row>
    <row r="99" spans="1:8" s="290" customFormat="1" ht="34.5" customHeight="1" x14ac:dyDescent="0.3">
      <c r="A99" s="284">
        <v>45464</v>
      </c>
      <c r="B99" s="285"/>
      <c r="C99" s="286" t="s">
        <v>670</v>
      </c>
      <c r="D99" s="286" t="s">
        <v>245</v>
      </c>
      <c r="E99" s="287" t="s">
        <v>267</v>
      </c>
      <c r="F99" s="288" t="s">
        <v>671</v>
      </c>
      <c r="G99" s="289"/>
      <c r="H99" s="289">
        <v>300000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41"/>
  <sheetViews>
    <sheetView workbookViewId="0">
      <selection activeCell="G12" sqref="G12"/>
    </sheetView>
  </sheetViews>
  <sheetFormatPr defaultColWidth="9.109375" defaultRowHeight="14.4" x14ac:dyDescent="0.3"/>
  <cols>
    <col min="1" max="1" width="9.109375" style="372"/>
    <col min="2" max="2" width="21" style="369" bestFit="1" customWidth="1"/>
    <col min="3" max="3" width="10.33203125" style="369" customWidth="1"/>
    <col min="4" max="4" width="54.33203125" style="369" bestFit="1" customWidth="1"/>
    <col min="5" max="5" width="15" style="373" bestFit="1" customWidth="1"/>
    <col min="6" max="6" width="13.88671875" style="373" bestFit="1" customWidth="1"/>
    <col min="7" max="16384" width="9.109375" style="369"/>
  </cols>
  <sheetData>
    <row r="1" spans="1:6" s="365" customFormat="1" ht="27" customHeight="1" x14ac:dyDescent="0.3">
      <c r="A1" s="362" t="s">
        <v>713</v>
      </c>
      <c r="B1" s="363" t="s">
        <v>714</v>
      </c>
      <c r="C1" s="363" t="s">
        <v>715</v>
      </c>
      <c r="D1" s="363" t="s">
        <v>716</v>
      </c>
      <c r="E1" s="364" t="s">
        <v>726</v>
      </c>
      <c r="F1" s="364" t="s">
        <v>727</v>
      </c>
    </row>
    <row r="2" spans="1:6" x14ac:dyDescent="0.3">
      <c r="A2" s="366">
        <v>1</v>
      </c>
      <c r="B2" s="367" t="s">
        <v>717</v>
      </c>
      <c r="C2" s="367" t="s">
        <v>101</v>
      </c>
      <c r="D2" s="367" t="s">
        <v>720</v>
      </c>
      <c r="E2" s="368">
        <v>20400000</v>
      </c>
      <c r="F2" s="368"/>
    </row>
    <row r="3" spans="1:6" x14ac:dyDescent="0.3">
      <c r="A3" s="366">
        <v>2</v>
      </c>
      <c r="B3" s="367" t="s">
        <v>717</v>
      </c>
      <c r="C3" s="367" t="s">
        <v>101</v>
      </c>
      <c r="D3" s="367" t="s">
        <v>721</v>
      </c>
      <c r="E3" s="368">
        <v>1200000</v>
      </c>
      <c r="F3" s="368"/>
    </row>
    <row r="4" spans="1:6" x14ac:dyDescent="0.3">
      <c r="A4" s="366">
        <v>3</v>
      </c>
      <c r="B4" s="367" t="s">
        <v>718</v>
      </c>
      <c r="C4" s="367" t="s">
        <v>101</v>
      </c>
      <c r="D4" s="367" t="s">
        <v>722</v>
      </c>
      <c r="E4" s="368">
        <v>1200000</v>
      </c>
      <c r="F4" s="368"/>
    </row>
    <row r="5" spans="1:6" x14ac:dyDescent="0.3">
      <c r="A5" s="366">
        <v>4</v>
      </c>
      <c r="B5" s="367" t="s">
        <v>719</v>
      </c>
      <c r="C5" s="367" t="s">
        <v>101</v>
      </c>
      <c r="D5" s="367" t="s">
        <v>723</v>
      </c>
      <c r="E5" s="368">
        <v>2400000</v>
      </c>
      <c r="F5" s="368"/>
    </row>
    <row r="6" spans="1:6" x14ac:dyDescent="0.3">
      <c r="A6" s="366">
        <v>5</v>
      </c>
      <c r="B6" s="367" t="s">
        <v>724</v>
      </c>
      <c r="C6" s="367" t="s">
        <v>101</v>
      </c>
      <c r="D6" s="367" t="s">
        <v>728</v>
      </c>
      <c r="E6" s="368" t="s">
        <v>730</v>
      </c>
      <c r="F6" s="368">
        <v>8150</v>
      </c>
    </row>
    <row r="7" spans="1:6" x14ac:dyDescent="0.3">
      <c r="A7" s="366">
        <v>6</v>
      </c>
      <c r="B7" s="367" t="s">
        <v>725</v>
      </c>
      <c r="C7" s="367" t="s">
        <v>101</v>
      </c>
      <c r="D7" s="367" t="s">
        <v>729</v>
      </c>
      <c r="E7" s="368">
        <v>100000</v>
      </c>
      <c r="F7" s="368"/>
    </row>
    <row r="8" spans="1:6" x14ac:dyDescent="0.3">
      <c r="A8" s="366"/>
      <c r="B8" s="367"/>
      <c r="C8" s="367"/>
      <c r="D8" s="367"/>
      <c r="E8" s="368"/>
      <c r="F8" s="368"/>
    </row>
    <row r="9" spans="1:6" x14ac:dyDescent="0.3">
      <c r="A9" s="366"/>
      <c r="B9" s="367"/>
      <c r="C9" s="367"/>
      <c r="D9" s="367"/>
      <c r="E9" s="368"/>
      <c r="F9" s="368"/>
    </row>
    <row r="10" spans="1:6" x14ac:dyDescent="0.3">
      <c r="A10" s="366"/>
      <c r="B10" s="367"/>
      <c r="C10" s="367"/>
      <c r="D10" s="367"/>
      <c r="E10" s="368"/>
      <c r="F10" s="368"/>
    </row>
    <row r="11" spans="1:6" x14ac:dyDescent="0.3">
      <c r="A11" s="366"/>
      <c r="B11" s="367"/>
      <c r="C11" s="367"/>
      <c r="D11" s="367"/>
      <c r="E11" s="368"/>
      <c r="F11" s="368"/>
    </row>
    <row r="12" spans="1:6" x14ac:dyDescent="0.3">
      <c r="A12" s="366"/>
      <c r="B12" s="367"/>
      <c r="C12" s="367"/>
      <c r="D12" s="367"/>
      <c r="E12" s="368"/>
      <c r="F12" s="368"/>
    </row>
    <row r="13" spans="1:6" x14ac:dyDescent="0.3">
      <c r="A13" s="366"/>
      <c r="B13" s="367"/>
      <c r="C13" s="367"/>
      <c r="D13" s="367"/>
      <c r="E13" s="368"/>
      <c r="F13" s="368"/>
    </row>
    <row r="14" spans="1:6" x14ac:dyDescent="0.3">
      <c r="A14" s="366"/>
      <c r="B14" s="367"/>
      <c r="C14" s="367"/>
      <c r="D14" s="367"/>
      <c r="E14" s="368"/>
      <c r="F14" s="368"/>
    </row>
    <row r="15" spans="1:6" x14ac:dyDescent="0.3">
      <c r="A15" s="366"/>
      <c r="B15" s="367"/>
      <c r="C15" s="367"/>
      <c r="D15" s="367"/>
      <c r="E15" s="368"/>
      <c r="F15" s="368"/>
    </row>
    <row r="16" spans="1:6" x14ac:dyDescent="0.3">
      <c r="A16" s="366"/>
      <c r="B16" s="367"/>
      <c r="C16" s="367"/>
      <c r="D16" s="367"/>
      <c r="E16" s="368"/>
      <c r="F16" s="368"/>
    </row>
    <row r="17" spans="1:6" x14ac:dyDescent="0.3">
      <c r="A17" s="366"/>
      <c r="B17" s="367"/>
      <c r="C17" s="367"/>
      <c r="D17" s="367"/>
      <c r="E17" s="368"/>
      <c r="F17" s="368"/>
    </row>
    <row r="18" spans="1:6" x14ac:dyDescent="0.3">
      <c r="A18" s="366"/>
      <c r="B18" s="367"/>
      <c r="C18" s="367"/>
      <c r="D18" s="367"/>
      <c r="E18" s="368"/>
      <c r="F18" s="368"/>
    </row>
    <row r="19" spans="1:6" x14ac:dyDescent="0.3">
      <c r="A19" s="366"/>
      <c r="B19" s="367"/>
      <c r="C19" s="367"/>
      <c r="D19" s="367"/>
      <c r="E19" s="368"/>
      <c r="F19" s="368"/>
    </row>
    <row r="20" spans="1:6" x14ac:dyDescent="0.3">
      <c r="A20" s="366"/>
      <c r="B20" s="367"/>
      <c r="C20" s="367"/>
      <c r="D20" s="367"/>
      <c r="E20" s="368"/>
      <c r="F20" s="368"/>
    </row>
    <row r="21" spans="1:6" x14ac:dyDescent="0.3">
      <c r="A21" s="366"/>
      <c r="B21" s="367"/>
      <c r="C21" s="367"/>
      <c r="D21" s="367"/>
      <c r="E21" s="368"/>
      <c r="F21" s="368"/>
    </row>
    <row r="22" spans="1:6" x14ac:dyDescent="0.3">
      <c r="A22" s="366"/>
      <c r="B22" s="367"/>
      <c r="C22" s="367"/>
      <c r="D22" s="367"/>
      <c r="E22" s="368"/>
      <c r="F22" s="368"/>
    </row>
    <row r="23" spans="1:6" x14ac:dyDescent="0.3">
      <c r="A23" s="366"/>
      <c r="B23" s="367"/>
      <c r="C23" s="367"/>
      <c r="D23" s="367"/>
      <c r="E23" s="368"/>
      <c r="F23" s="368"/>
    </row>
    <row r="24" spans="1:6" x14ac:dyDescent="0.3">
      <c r="A24" s="366"/>
      <c r="B24" s="367"/>
      <c r="C24" s="367"/>
      <c r="D24" s="367"/>
      <c r="E24" s="368"/>
      <c r="F24" s="368"/>
    </row>
    <row r="25" spans="1:6" x14ac:dyDescent="0.3">
      <c r="A25" s="366"/>
      <c r="B25" s="367"/>
      <c r="C25" s="367"/>
      <c r="D25" s="367"/>
      <c r="E25" s="368"/>
      <c r="F25" s="368"/>
    </row>
    <row r="26" spans="1:6" x14ac:dyDescent="0.3">
      <c r="A26" s="366"/>
      <c r="B26" s="367"/>
      <c r="C26" s="367"/>
      <c r="D26" s="367"/>
      <c r="E26" s="368"/>
      <c r="F26" s="368"/>
    </row>
    <row r="27" spans="1:6" x14ac:dyDescent="0.3">
      <c r="A27" s="366"/>
      <c r="B27" s="367"/>
      <c r="C27" s="367"/>
      <c r="D27" s="367"/>
      <c r="E27" s="368"/>
      <c r="F27" s="368"/>
    </row>
    <row r="28" spans="1:6" x14ac:dyDescent="0.3">
      <c r="A28" s="366"/>
      <c r="B28" s="367"/>
      <c r="C28" s="367"/>
      <c r="D28" s="367"/>
      <c r="E28" s="368"/>
      <c r="F28" s="368"/>
    </row>
    <row r="29" spans="1:6" x14ac:dyDescent="0.3">
      <c r="A29" s="366"/>
      <c r="B29" s="367"/>
      <c r="C29" s="367"/>
      <c r="D29" s="367"/>
      <c r="E29" s="368"/>
      <c r="F29" s="368"/>
    </row>
    <row r="30" spans="1:6" x14ac:dyDescent="0.3">
      <c r="A30" s="366"/>
      <c r="B30" s="367"/>
      <c r="C30" s="367"/>
      <c r="D30" s="367"/>
      <c r="E30" s="368"/>
      <c r="F30" s="368"/>
    </row>
    <row r="31" spans="1:6" x14ac:dyDescent="0.3">
      <c r="A31" s="366"/>
      <c r="B31" s="367"/>
      <c r="C31" s="367"/>
      <c r="D31" s="367"/>
      <c r="E31" s="368"/>
      <c r="F31" s="368"/>
    </row>
    <row r="32" spans="1:6" x14ac:dyDescent="0.3">
      <c r="A32" s="366"/>
      <c r="B32" s="367"/>
      <c r="C32" s="367"/>
      <c r="D32" s="367"/>
      <c r="E32" s="368"/>
      <c r="F32" s="368"/>
    </row>
    <row r="33" spans="1:6" ht="42.75" customHeight="1" x14ac:dyDescent="0.3">
      <c r="A33" s="366"/>
      <c r="B33" s="367"/>
      <c r="C33" s="367"/>
      <c r="D33" s="370"/>
      <c r="E33" s="368"/>
      <c r="F33" s="368"/>
    </row>
    <row r="34" spans="1:6" ht="39" customHeight="1" x14ac:dyDescent="0.3">
      <c r="A34" s="366"/>
      <c r="B34" s="367"/>
      <c r="C34" s="367"/>
      <c r="D34" s="370"/>
      <c r="E34" s="368"/>
      <c r="F34" s="368"/>
    </row>
    <row r="35" spans="1:6" ht="40.5" customHeight="1" x14ac:dyDescent="0.3">
      <c r="A35" s="366"/>
      <c r="B35" s="367"/>
      <c r="C35" s="367"/>
      <c r="D35" s="370"/>
      <c r="E35" s="368"/>
      <c r="F35" s="368"/>
    </row>
    <row r="36" spans="1:6" ht="44.25" customHeight="1" x14ac:dyDescent="0.3">
      <c r="A36" s="366"/>
      <c r="B36" s="367"/>
      <c r="C36" s="367"/>
      <c r="D36" s="370"/>
      <c r="E36" s="368"/>
      <c r="F36" s="368"/>
    </row>
    <row r="37" spans="1:6" ht="44.25" customHeight="1" x14ac:dyDescent="0.3">
      <c r="A37" s="366"/>
      <c r="B37" s="367"/>
      <c r="C37" s="367"/>
      <c r="D37" s="370"/>
      <c r="E37" s="368"/>
      <c r="F37" s="368"/>
    </row>
    <row r="38" spans="1:6" ht="42" customHeight="1" x14ac:dyDescent="0.3">
      <c r="A38" s="366"/>
      <c r="B38" s="367"/>
      <c r="C38" s="367"/>
      <c r="D38" s="370"/>
      <c r="E38" s="368"/>
      <c r="F38" s="368"/>
    </row>
    <row r="39" spans="1:6" ht="42" customHeight="1" x14ac:dyDescent="0.3">
      <c r="A39" s="366"/>
      <c r="B39" s="367"/>
      <c r="C39" s="367"/>
      <c r="D39" s="370"/>
      <c r="E39" s="368"/>
      <c r="F39" s="368"/>
    </row>
    <row r="40" spans="1:6" x14ac:dyDescent="0.3">
      <c r="A40" s="366"/>
      <c r="B40" s="367"/>
      <c r="C40" s="367"/>
      <c r="D40" s="367"/>
      <c r="E40" s="368"/>
      <c r="F40" s="368"/>
    </row>
    <row r="41" spans="1:6" x14ac:dyDescent="0.3">
      <c r="A41" s="366"/>
      <c r="B41" s="367"/>
      <c r="C41" s="367"/>
      <c r="D41" s="371" t="s">
        <v>143</v>
      </c>
      <c r="E41" s="364">
        <f>SUM(E2:E39)</f>
        <v>25300000</v>
      </c>
      <c r="F41" s="364">
        <f>SUM(F2:F39)</f>
        <v>8150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XEU213"/>
  <sheetViews>
    <sheetView topLeftCell="A43" workbookViewId="0">
      <selection activeCell="H50" sqref="H50"/>
    </sheetView>
  </sheetViews>
  <sheetFormatPr defaultColWidth="8.88671875" defaultRowHeight="19.8" x14ac:dyDescent="0.7"/>
  <cols>
    <col min="1" max="1" width="10.44140625" style="88" customWidth="1"/>
    <col min="2" max="2" width="21.88671875" style="361" hidden="1" customWidth="1"/>
    <col min="3" max="3" width="24" style="106" customWidth="1"/>
    <col min="4" max="4" width="10.88671875" style="360" customWidth="1"/>
    <col min="5" max="5" width="16.109375" style="106" customWidth="1"/>
    <col min="6" max="6" width="40.88671875" style="98" customWidth="1"/>
    <col min="7" max="7" width="13.88671875" style="88" customWidth="1"/>
    <col min="8" max="8" width="24" style="88" customWidth="1"/>
    <col min="9" max="9" width="13.5546875" style="88" customWidth="1"/>
    <col min="10" max="10" width="12.6640625" style="88" hidden="1" customWidth="1"/>
    <col min="11" max="11" width="11.33203125" style="107" hidden="1" customWidth="1"/>
    <col min="12" max="12" width="14.109375" style="88" hidden="1" customWidth="1"/>
    <col min="13" max="13" width="12.109375" style="88" customWidth="1"/>
    <col min="14" max="14" width="10.6640625" style="107" customWidth="1"/>
    <col min="15" max="15" width="10.109375" style="88" customWidth="1"/>
    <col min="16" max="21" width="16.44140625" style="88" customWidth="1"/>
    <col min="22" max="22" width="8.88671875" style="88" customWidth="1"/>
    <col min="23" max="23" width="1" style="88" hidden="1" customWidth="1"/>
    <col min="24" max="26" width="8.88671875" style="88" customWidth="1"/>
    <col min="27" max="16374" width="8.88671875" style="88"/>
    <col min="16375" max="16375" width="10.6640625" style="88" bestFit="1" customWidth="1"/>
    <col min="16376" max="16384" width="10.6640625" style="88" customWidth="1"/>
  </cols>
  <sheetData>
    <row r="1" spans="1:19 16375:16375" s="124" customFormat="1" ht="22.8" x14ac:dyDescent="0.8">
      <c r="A1" s="117" t="s">
        <v>688</v>
      </c>
      <c r="B1" s="317"/>
      <c r="C1" s="118"/>
      <c r="D1" s="118"/>
      <c r="E1" s="119"/>
      <c r="F1" s="120"/>
      <c r="G1" s="117"/>
      <c r="H1" s="117"/>
      <c r="I1" s="117"/>
      <c r="J1" s="117"/>
      <c r="K1" s="121"/>
      <c r="L1" s="117"/>
      <c r="M1" s="117"/>
      <c r="N1" s="122"/>
      <c r="O1" s="118"/>
      <c r="P1" s="118"/>
      <c r="Q1" s="123"/>
    </row>
    <row r="2" spans="1:19 16375:16375" s="124" customFormat="1" ht="33" customHeight="1" x14ac:dyDescent="0.8">
      <c r="A2" s="461" t="s">
        <v>177</v>
      </c>
      <c r="B2" s="463" t="s">
        <v>178</v>
      </c>
      <c r="C2" s="465" t="s">
        <v>201</v>
      </c>
      <c r="D2" s="465" t="s">
        <v>230</v>
      </c>
      <c r="E2" s="465" t="s">
        <v>179</v>
      </c>
      <c r="F2" s="467" t="s">
        <v>180</v>
      </c>
      <c r="G2" s="467" t="s">
        <v>181</v>
      </c>
      <c r="H2" s="467" t="s">
        <v>182</v>
      </c>
      <c r="I2" s="469" t="s">
        <v>183</v>
      </c>
      <c r="J2" s="459" t="s">
        <v>184</v>
      </c>
      <c r="K2" s="471"/>
      <c r="L2" s="460"/>
      <c r="M2" s="459" t="s">
        <v>185</v>
      </c>
      <c r="N2" s="471"/>
      <c r="O2" s="471"/>
      <c r="P2" s="459" t="s">
        <v>186</v>
      </c>
      <c r="Q2" s="460"/>
    </row>
    <row r="3" spans="1:19 16375:16375" s="124" customFormat="1" ht="33.75" customHeight="1" x14ac:dyDescent="0.8">
      <c r="A3" s="462"/>
      <c r="B3" s="464"/>
      <c r="C3" s="466"/>
      <c r="D3" s="466"/>
      <c r="E3" s="466"/>
      <c r="F3" s="468"/>
      <c r="G3" s="468"/>
      <c r="H3" s="468"/>
      <c r="I3" s="470"/>
      <c r="J3" s="125" t="s">
        <v>187</v>
      </c>
      <c r="K3" s="126" t="s">
        <v>188</v>
      </c>
      <c r="L3" s="127" t="s">
        <v>63</v>
      </c>
      <c r="M3" s="128" t="s">
        <v>187</v>
      </c>
      <c r="N3" s="128" t="s">
        <v>188</v>
      </c>
      <c r="O3" s="129" t="s">
        <v>189</v>
      </c>
      <c r="P3" s="130" t="s">
        <v>146</v>
      </c>
      <c r="Q3" s="130" t="s">
        <v>147</v>
      </c>
    </row>
    <row r="4" spans="1:19 16375:16375" s="149" customFormat="1" ht="22.8" x14ac:dyDescent="0.8">
      <c r="A4" s="140"/>
      <c r="B4" s="318"/>
      <c r="C4" s="141"/>
      <c r="D4" s="141"/>
      <c r="E4" s="142"/>
      <c r="F4" s="142" t="s">
        <v>190</v>
      </c>
      <c r="G4" s="143"/>
      <c r="H4" s="144"/>
      <c r="I4" s="145"/>
      <c r="J4" s="128"/>
      <c r="K4" s="128"/>
      <c r="L4" s="146"/>
      <c r="M4" s="147"/>
      <c r="N4" s="128"/>
      <c r="O4" s="128"/>
      <c r="P4" s="128">
        <f>0</f>
        <v>0</v>
      </c>
      <c r="Q4" s="128"/>
      <c r="R4" s="149">
        <v>699340</v>
      </c>
      <c r="S4" s="149">
        <v>707000</v>
      </c>
      <c r="XEU4" s="150">
        <f>SUM(A4:XET4)</f>
        <v>1406340</v>
      </c>
    </row>
    <row r="5" spans="1:19 16375:16375" s="329" customFormat="1" ht="18.75" customHeight="1" x14ac:dyDescent="0.7">
      <c r="A5" s="284">
        <v>45449</v>
      </c>
      <c r="B5" s="319" t="s">
        <v>580</v>
      </c>
      <c r="C5" s="320" t="s">
        <v>581</v>
      </c>
      <c r="D5" s="286" t="s">
        <v>245</v>
      </c>
      <c r="E5" s="287" t="s">
        <v>195</v>
      </c>
      <c r="F5" s="321" t="s">
        <v>582</v>
      </c>
      <c r="G5" s="322" t="s">
        <v>690</v>
      </c>
      <c r="H5" s="323" t="s">
        <v>691</v>
      </c>
      <c r="I5" s="324" t="s">
        <v>56</v>
      </c>
      <c r="J5" s="325">
        <v>0</v>
      </c>
      <c r="K5" s="325"/>
      <c r="L5" s="325"/>
      <c r="M5" s="325">
        <v>1044000</v>
      </c>
      <c r="N5" s="326"/>
      <c r="O5" s="326"/>
      <c r="P5" s="327">
        <v>812745</v>
      </c>
      <c r="Q5" s="328">
        <v>0</v>
      </c>
    </row>
    <row r="6" spans="1:19 16375:16375" s="329" customFormat="1" ht="18.75" customHeight="1" x14ac:dyDescent="0.7">
      <c r="A6" s="284">
        <v>45449</v>
      </c>
      <c r="B6" s="319">
        <v>0</v>
      </c>
      <c r="C6" s="320" t="s">
        <v>692</v>
      </c>
      <c r="D6" s="286" t="s">
        <v>245</v>
      </c>
      <c r="E6" s="287" t="s">
        <v>683</v>
      </c>
      <c r="F6" s="321" t="s">
        <v>693</v>
      </c>
      <c r="G6" s="322" t="s">
        <v>694</v>
      </c>
      <c r="H6" s="323" t="s">
        <v>695</v>
      </c>
      <c r="I6" s="324" t="s">
        <v>57</v>
      </c>
      <c r="J6" s="325">
        <v>0</v>
      </c>
      <c r="K6" s="325"/>
      <c r="L6" s="325"/>
      <c r="M6" s="325">
        <v>300000</v>
      </c>
      <c r="N6" s="326"/>
      <c r="O6" s="326"/>
      <c r="P6" s="327">
        <v>0</v>
      </c>
      <c r="Q6" s="328">
        <v>0</v>
      </c>
    </row>
    <row r="7" spans="1:19 16375:16375" s="329" customFormat="1" ht="18.75" customHeight="1" x14ac:dyDescent="0.7">
      <c r="A7" s="284">
        <v>19</v>
      </c>
      <c r="B7" s="319"/>
      <c r="C7" s="286" t="s">
        <v>588</v>
      </c>
      <c r="D7" s="287" t="s">
        <v>245</v>
      </c>
      <c r="E7" s="321" t="s">
        <v>589</v>
      </c>
      <c r="F7" s="322" t="s">
        <v>590</v>
      </c>
      <c r="G7" s="323" t="s">
        <v>696</v>
      </c>
      <c r="H7" s="324" t="s">
        <v>697</v>
      </c>
      <c r="I7" s="325" t="s">
        <v>56</v>
      </c>
      <c r="J7" s="325"/>
      <c r="K7" s="325"/>
      <c r="L7" s="325"/>
      <c r="M7" s="326">
        <v>182000</v>
      </c>
      <c r="N7" s="326"/>
      <c r="O7" s="326"/>
      <c r="P7" s="327"/>
      <c r="Q7" s="328"/>
      <c r="R7" s="329" t="s">
        <v>698</v>
      </c>
    </row>
    <row r="8" spans="1:19 16375:16375" s="329" customFormat="1" ht="18.75" customHeight="1" x14ac:dyDescent="0.7">
      <c r="A8" s="284">
        <v>20</v>
      </c>
      <c r="B8" s="319"/>
      <c r="C8" s="286" t="s">
        <v>591</v>
      </c>
      <c r="D8" s="287" t="s">
        <v>245</v>
      </c>
      <c r="E8" s="321" t="s">
        <v>592</v>
      </c>
      <c r="F8" s="322" t="s">
        <v>593</v>
      </c>
      <c r="G8" s="323" t="s">
        <v>699</v>
      </c>
      <c r="H8" s="324" t="s">
        <v>225</v>
      </c>
      <c r="I8" s="325" t="s">
        <v>57</v>
      </c>
      <c r="J8" s="325"/>
      <c r="K8" s="325"/>
      <c r="L8" s="325"/>
      <c r="M8" s="326">
        <v>40000</v>
      </c>
      <c r="N8" s="326"/>
      <c r="O8" s="326"/>
      <c r="P8" s="327"/>
      <c r="Q8" s="328"/>
    </row>
    <row r="9" spans="1:19 16375:16375" s="329" customFormat="1" ht="18.75" customHeight="1" x14ac:dyDescent="0.7">
      <c r="A9" s="284">
        <v>21</v>
      </c>
      <c r="B9" s="319"/>
      <c r="C9" s="286" t="s">
        <v>594</v>
      </c>
      <c r="D9" s="287" t="s">
        <v>245</v>
      </c>
      <c r="E9" s="321" t="s">
        <v>595</v>
      </c>
      <c r="F9" s="322" t="s">
        <v>596</v>
      </c>
      <c r="G9" s="323" t="s">
        <v>149</v>
      </c>
      <c r="H9" s="324" t="s">
        <v>700</v>
      </c>
      <c r="I9" s="325" t="s">
        <v>56</v>
      </c>
      <c r="J9" s="325"/>
      <c r="K9" s="325"/>
      <c r="L9" s="325"/>
      <c r="M9" s="326">
        <v>600000</v>
      </c>
      <c r="N9" s="326"/>
      <c r="O9" s="326"/>
      <c r="P9" s="327"/>
      <c r="Q9" s="328"/>
    </row>
    <row r="10" spans="1:19 16375:16375" s="329" customFormat="1" ht="18.75" customHeight="1" x14ac:dyDescent="0.7">
      <c r="A10" s="284">
        <v>22</v>
      </c>
      <c r="B10" s="319"/>
      <c r="C10" s="286" t="s">
        <v>597</v>
      </c>
      <c r="D10" s="287" t="s">
        <v>245</v>
      </c>
      <c r="E10" s="321" t="s">
        <v>595</v>
      </c>
      <c r="F10" s="322" t="s">
        <v>598</v>
      </c>
      <c r="G10" s="323" t="s">
        <v>149</v>
      </c>
      <c r="H10" s="324" t="s">
        <v>568</v>
      </c>
      <c r="I10" s="325" t="s">
        <v>57</v>
      </c>
      <c r="J10" s="325"/>
      <c r="K10" s="325"/>
      <c r="L10" s="325"/>
      <c r="M10" s="326">
        <v>200000</v>
      </c>
      <c r="N10" s="326"/>
      <c r="O10" s="326"/>
      <c r="P10" s="327"/>
      <c r="Q10" s="328"/>
    </row>
    <row r="11" spans="1:19 16375:16375" s="329" customFormat="1" ht="18.75" customHeight="1" x14ac:dyDescent="0.7">
      <c r="A11" s="284">
        <v>23</v>
      </c>
      <c r="B11" s="319"/>
      <c r="C11" s="286" t="s">
        <v>599</v>
      </c>
      <c r="D11" s="287" t="s">
        <v>245</v>
      </c>
      <c r="E11" s="321" t="s">
        <v>600</v>
      </c>
      <c r="F11" s="322" t="s">
        <v>601</v>
      </c>
      <c r="G11" s="323" t="s">
        <v>696</v>
      </c>
      <c r="H11" s="324" t="s">
        <v>697</v>
      </c>
      <c r="I11" s="325" t="s">
        <v>56</v>
      </c>
      <c r="J11" s="325"/>
      <c r="K11" s="325"/>
      <c r="L11" s="325"/>
      <c r="M11" s="326">
        <v>1500000</v>
      </c>
      <c r="N11" s="326"/>
      <c r="O11" s="326"/>
      <c r="P11" s="327"/>
      <c r="Q11" s="328"/>
    </row>
    <row r="12" spans="1:19 16375:16375" s="329" customFormat="1" ht="18.75" customHeight="1" x14ac:dyDescent="0.7">
      <c r="A12" s="284">
        <v>24</v>
      </c>
      <c r="B12" s="319"/>
      <c r="C12" s="286" t="s">
        <v>602</v>
      </c>
      <c r="D12" s="287" t="s">
        <v>245</v>
      </c>
      <c r="E12" s="321" t="s">
        <v>592</v>
      </c>
      <c r="F12" s="322" t="s">
        <v>603</v>
      </c>
      <c r="G12" s="323" t="s">
        <v>699</v>
      </c>
      <c r="H12" s="324" t="s">
        <v>695</v>
      </c>
      <c r="I12" s="325" t="s">
        <v>57</v>
      </c>
      <c r="J12" s="325"/>
      <c r="K12" s="325"/>
      <c r="L12" s="325"/>
      <c r="M12" s="326">
        <v>50000</v>
      </c>
      <c r="N12" s="326"/>
      <c r="O12" s="326"/>
      <c r="P12" s="327"/>
      <c r="Q12" s="328"/>
    </row>
    <row r="13" spans="1:19 16375:16375" s="329" customFormat="1" ht="18.75" customHeight="1" x14ac:dyDescent="0.7">
      <c r="A13" s="284">
        <v>25</v>
      </c>
      <c r="B13" s="319"/>
      <c r="C13" s="286" t="s">
        <v>604</v>
      </c>
      <c r="D13" s="287" t="s">
        <v>245</v>
      </c>
      <c r="E13" s="321" t="s">
        <v>595</v>
      </c>
      <c r="F13" s="322" t="s">
        <v>605</v>
      </c>
      <c r="G13" s="323" t="s">
        <v>149</v>
      </c>
      <c r="H13" s="324" t="s">
        <v>200</v>
      </c>
      <c r="I13" s="325" t="s">
        <v>56</v>
      </c>
      <c r="J13" s="325"/>
      <c r="K13" s="325"/>
      <c r="L13" s="325"/>
      <c r="M13" s="326">
        <v>1000000</v>
      </c>
      <c r="N13" s="326"/>
      <c r="O13" s="326"/>
      <c r="P13" s="327"/>
      <c r="Q13" s="328"/>
    </row>
    <row r="14" spans="1:19 16375:16375" s="329" customFormat="1" ht="18.75" customHeight="1" x14ac:dyDescent="0.7">
      <c r="A14" s="284">
        <v>26</v>
      </c>
      <c r="B14" s="319"/>
      <c r="C14" s="286" t="s">
        <v>606</v>
      </c>
      <c r="D14" s="287" t="s">
        <v>245</v>
      </c>
      <c r="E14" s="321" t="s">
        <v>592</v>
      </c>
      <c r="F14" s="322" t="s">
        <v>607</v>
      </c>
      <c r="G14" s="323" t="s">
        <v>699</v>
      </c>
      <c r="H14" s="324" t="s">
        <v>695</v>
      </c>
      <c r="I14" s="325" t="s">
        <v>57</v>
      </c>
      <c r="J14" s="325"/>
      <c r="K14" s="325"/>
      <c r="L14" s="325"/>
      <c r="M14" s="326">
        <v>50000</v>
      </c>
      <c r="N14" s="326"/>
      <c r="O14" s="326"/>
      <c r="P14" s="327"/>
      <c r="Q14" s="328"/>
    </row>
    <row r="15" spans="1:19 16375:16375" s="329" customFormat="1" ht="18.75" customHeight="1" x14ac:dyDescent="0.7">
      <c r="A15" s="284">
        <v>27</v>
      </c>
      <c r="B15" s="319"/>
      <c r="C15" s="286" t="s">
        <v>608</v>
      </c>
      <c r="D15" s="287" t="s">
        <v>245</v>
      </c>
      <c r="E15" s="321" t="s">
        <v>595</v>
      </c>
      <c r="F15" s="322" t="s">
        <v>609</v>
      </c>
      <c r="G15" s="323" t="s">
        <v>149</v>
      </c>
      <c r="H15" s="324" t="s">
        <v>224</v>
      </c>
      <c r="I15" s="325" t="s">
        <v>57</v>
      </c>
      <c r="J15" s="325"/>
      <c r="K15" s="325"/>
      <c r="L15" s="325"/>
      <c r="M15" s="326">
        <v>200000</v>
      </c>
      <c r="N15" s="326"/>
      <c r="O15" s="326"/>
      <c r="P15" s="327"/>
      <c r="Q15" s="328"/>
    </row>
    <row r="16" spans="1:19 16375:16375" s="329" customFormat="1" ht="18.75" customHeight="1" x14ac:dyDescent="0.7">
      <c r="A16" s="284">
        <v>28</v>
      </c>
      <c r="B16" s="319"/>
      <c r="C16" s="286" t="s">
        <v>610</v>
      </c>
      <c r="D16" s="287" t="s">
        <v>245</v>
      </c>
      <c r="E16" s="321" t="s">
        <v>600</v>
      </c>
      <c r="F16" s="322" t="s">
        <v>611</v>
      </c>
      <c r="G16" s="323" t="s">
        <v>696</v>
      </c>
      <c r="H16" s="324" t="s">
        <v>697</v>
      </c>
      <c r="I16" s="325" t="s">
        <v>56</v>
      </c>
      <c r="J16" s="325"/>
      <c r="K16" s="325"/>
      <c r="L16" s="325"/>
      <c r="M16" s="326">
        <v>1200000</v>
      </c>
      <c r="N16" s="326"/>
      <c r="O16" s="326"/>
      <c r="P16" s="327"/>
      <c r="Q16" s="328"/>
    </row>
    <row r="17" spans="1:18" s="329" customFormat="1" ht="18.75" customHeight="1" x14ac:dyDescent="0.7">
      <c r="A17" s="284">
        <v>29</v>
      </c>
      <c r="B17" s="319"/>
      <c r="C17" s="286" t="s">
        <v>612</v>
      </c>
      <c r="D17" s="287" t="s">
        <v>245</v>
      </c>
      <c r="E17" s="321" t="s">
        <v>592</v>
      </c>
      <c r="F17" s="322" t="s">
        <v>613</v>
      </c>
      <c r="G17" s="323" t="s">
        <v>699</v>
      </c>
      <c r="H17" s="324" t="s">
        <v>695</v>
      </c>
      <c r="I17" s="325" t="s">
        <v>57</v>
      </c>
      <c r="J17" s="325"/>
      <c r="K17" s="325"/>
      <c r="L17" s="325"/>
      <c r="M17" s="326">
        <v>425000</v>
      </c>
      <c r="N17" s="326"/>
      <c r="O17" s="326"/>
      <c r="P17" s="327"/>
      <c r="Q17" s="328"/>
    </row>
    <row r="18" spans="1:18" s="329" customFormat="1" ht="18.75" customHeight="1" x14ac:dyDescent="0.7">
      <c r="A18" s="284">
        <v>30</v>
      </c>
      <c r="B18" s="319"/>
      <c r="C18" s="286" t="s">
        <v>614</v>
      </c>
      <c r="D18" s="287" t="s">
        <v>245</v>
      </c>
      <c r="E18" s="321" t="s">
        <v>615</v>
      </c>
      <c r="F18" s="322" t="s">
        <v>616</v>
      </c>
      <c r="G18" s="323" t="s">
        <v>696</v>
      </c>
      <c r="H18" s="324" t="s">
        <v>697</v>
      </c>
      <c r="I18" s="325" t="s">
        <v>56</v>
      </c>
      <c r="J18" s="325"/>
      <c r="K18" s="325"/>
      <c r="L18" s="325"/>
      <c r="M18" s="326">
        <v>75000</v>
      </c>
      <c r="N18" s="326"/>
      <c r="O18" s="326"/>
      <c r="P18" s="327"/>
      <c r="Q18" s="328"/>
    </row>
    <row r="19" spans="1:18" s="329" customFormat="1" ht="18.75" customHeight="1" x14ac:dyDescent="0.7">
      <c r="A19" s="284">
        <v>31</v>
      </c>
      <c r="B19" s="319"/>
      <c r="C19" s="286" t="s">
        <v>617</v>
      </c>
      <c r="D19" s="287" t="s">
        <v>245</v>
      </c>
      <c r="E19" s="321" t="s">
        <v>618</v>
      </c>
      <c r="F19" s="322" t="s">
        <v>619</v>
      </c>
      <c r="G19" s="323" t="s">
        <v>206</v>
      </c>
      <c r="H19" s="324" t="s">
        <v>224</v>
      </c>
      <c r="I19" s="325" t="s">
        <v>57</v>
      </c>
      <c r="J19" s="325"/>
      <c r="K19" s="325"/>
      <c r="L19" s="325"/>
      <c r="M19" s="326">
        <v>120000</v>
      </c>
      <c r="N19" s="326"/>
      <c r="O19" s="326"/>
      <c r="P19" s="327"/>
      <c r="Q19" s="328"/>
    </row>
    <row r="20" spans="1:18" s="329" customFormat="1" ht="18.75" customHeight="1" x14ac:dyDescent="0.7">
      <c r="A20" s="284">
        <v>32</v>
      </c>
      <c r="B20" s="319"/>
      <c r="C20" s="286" t="s">
        <v>620</v>
      </c>
      <c r="D20" s="287" t="s">
        <v>245</v>
      </c>
      <c r="E20" s="321" t="s">
        <v>592</v>
      </c>
      <c r="F20" s="322" t="s">
        <v>621</v>
      </c>
      <c r="G20" s="323" t="s">
        <v>699</v>
      </c>
      <c r="H20" s="324" t="s">
        <v>224</v>
      </c>
      <c r="I20" s="325" t="s">
        <v>57</v>
      </c>
      <c r="J20" s="325"/>
      <c r="K20" s="325"/>
      <c r="L20" s="325"/>
      <c r="M20" s="326">
        <v>200000</v>
      </c>
      <c r="N20" s="326"/>
      <c r="O20" s="326"/>
      <c r="P20" s="327"/>
      <c r="Q20" s="328"/>
    </row>
    <row r="21" spans="1:18" s="329" customFormat="1" ht="18.75" customHeight="1" x14ac:dyDescent="0.7">
      <c r="A21" s="284">
        <v>33</v>
      </c>
      <c r="B21" s="319"/>
      <c r="C21" s="286" t="s">
        <v>622</v>
      </c>
      <c r="D21" s="287" t="s">
        <v>245</v>
      </c>
      <c r="E21" s="321" t="s">
        <v>600</v>
      </c>
      <c r="F21" s="322" t="s">
        <v>623</v>
      </c>
      <c r="G21" s="323" t="s">
        <v>696</v>
      </c>
      <c r="H21" s="324" t="s">
        <v>697</v>
      </c>
      <c r="I21" s="325" t="s">
        <v>56</v>
      </c>
      <c r="J21" s="325"/>
      <c r="K21" s="325"/>
      <c r="L21" s="325"/>
      <c r="M21" s="326">
        <v>1500000</v>
      </c>
      <c r="N21" s="326"/>
      <c r="O21" s="326"/>
      <c r="P21" s="327"/>
      <c r="Q21" s="328"/>
    </row>
    <row r="22" spans="1:18" s="329" customFormat="1" ht="18.75" customHeight="1" x14ac:dyDescent="0.7">
      <c r="A22" s="284">
        <v>34</v>
      </c>
      <c r="B22" s="319"/>
      <c r="C22" s="286" t="s">
        <v>624</v>
      </c>
      <c r="D22" s="287" t="s">
        <v>245</v>
      </c>
      <c r="E22" s="321" t="s">
        <v>600</v>
      </c>
      <c r="F22" s="322" t="s">
        <v>625</v>
      </c>
      <c r="G22" s="323" t="s">
        <v>696</v>
      </c>
      <c r="H22" s="324" t="s">
        <v>697</v>
      </c>
      <c r="I22" s="325" t="s">
        <v>56</v>
      </c>
      <c r="J22" s="325"/>
      <c r="K22" s="325"/>
      <c r="L22" s="325"/>
      <c r="M22" s="326">
        <v>55000</v>
      </c>
      <c r="N22" s="326"/>
      <c r="O22" s="326"/>
      <c r="P22" s="327"/>
      <c r="Q22" s="328"/>
    </row>
    <row r="23" spans="1:18" s="329" customFormat="1" ht="18.75" customHeight="1" x14ac:dyDescent="0.7">
      <c r="A23" s="284">
        <v>35</v>
      </c>
      <c r="B23" s="319"/>
      <c r="C23" s="286" t="s">
        <v>626</v>
      </c>
      <c r="D23" s="287" t="s">
        <v>245</v>
      </c>
      <c r="E23" s="321" t="s">
        <v>618</v>
      </c>
      <c r="F23" s="322" t="s">
        <v>627</v>
      </c>
      <c r="G23" s="323" t="s">
        <v>206</v>
      </c>
      <c r="H23" s="324" t="s">
        <v>700</v>
      </c>
      <c r="I23" s="325" t="s">
        <v>56</v>
      </c>
      <c r="J23" s="325"/>
      <c r="K23" s="325"/>
      <c r="L23" s="325"/>
      <c r="M23" s="326">
        <v>65000</v>
      </c>
      <c r="N23" s="326"/>
      <c r="O23" s="326"/>
      <c r="P23" s="327"/>
      <c r="Q23" s="328"/>
    </row>
    <row r="24" spans="1:18" s="329" customFormat="1" ht="18.75" customHeight="1" x14ac:dyDescent="0.7">
      <c r="A24" s="284">
        <v>36</v>
      </c>
      <c r="B24" s="319"/>
      <c r="C24" s="286" t="s">
        <v>628</v>
      </c>
      <c r="D24" s="287" t="s">
        <v>245</v>
      </c>
      <c r="E24" s="321" t="s">
        <v>618</v>
      </c>
      <c r="F24" s="322" t="s">
        <v>629</v>
      </c>
      <c r="G24" s="323" t="s">
        <v>206</v>
      </c>
      <c r="H24" s="324" t="s">
        <v>700</v>
      </c>
      <c r="I24" s="325" t="s">
        <v>56</v>
      </c>
      <c r="J24" s="325"/>
      <c r="K24" s="325"/>
      <c r="L24" s="325"/>
      <c r="M24" s="326">
        <v>200000</v>
      </c>
      <c r="N24" s="326"/>
      <c r="O24" s="326"/>
      <c r="P24" s="327"/>
      <c r="Q24" s="328"/>
    </row>
    <row r="25" spans="1:18" s="329" customFormat="1" ht="18.75" customHeight="1" x14ac:dyDescent="0.7">
      <c r="A25" s="284">
        <v>37</v>
      </c>
      <c r="B25" s="319"/>
      <c r="C25" s="286" t="s">
        <v>630</v>
      </c>
      <c r="D25" s="287" t="s">
        <v>245</v>
      </c>
      <c r="E25" s="321" t="s">
        <v>618</v>
      </c>
      <c r="F25" s="322" t="s">
        <v>631</v>
      </c>
      <c r="G25" s="323" t="s">
        <v>206</v>
      </c>
      <c r="H25" s="324" t="s">
        <v>700</v>
      </c>
      <c r="I25" s="325" t="s">
        <v>56</v>
      </c>
      <c r="J25" s="325"/>
      <c r="K25" s="325"/>
      <c r="L25" s="325"/>
      <c r="M25" s="326">
        <v>128000</v>
      </c>
      <c r="N25" s="326"/>
      <c r="O25" s="326"/>
      <c r="P25" s="327"/>
      <c r="Q25" s="328"/>
    </row>
    <row r="26" spans="1:18" s="329" customFormat="1" ht="18.75" customHeight="1" x14ac:dyDescent="0.7">
      <c r="A26" s="284">
        <v>38</v>
      </c>
      <c r="B26" s="319"/>
      <c r="C26" s="286" t="s">
        <v>632</v>
      </c>
      <c r="D26" s="287" t="s">
        <v>245</v>
      </c>
      <c r="E26" s="321" t="s">
        <v>633</v>
      </c>
      <c r="F26" s="322" t="s">
        <v>634</v>
      </c>
      <c r="G26" s="323" t="s">
        <v>149</v>
      </c>
      <c r="H26" s="324" t="s">
        <v>701</v>
      </c>
      <c r="I26" s="325" t="s">
        <v>57</v>
      </c>
      <c r="J26" s="325"/>
      <c r="K26" s="325"/>
      <c r="L26" s="325"/>
      <c r="M26" s="326">
        <v>50400</v>
      </c>
      <c r="N26" s="326"/>
      <c r="O26" s="326"/>
      <c r="P26" s="327"/>
      <c r="Q26" s="328"/>
    </row>
    <row r="27" spans="1:18" s="329" customFormat="1" ht="18.75" customHeight="1" x14ac:dyDescent="0.7">
      <c r="A27" s="284">
        <v>39</v>
      </c>
      <c r="B27" s="319"/>
      <c r="C27" s="286" t="s">
        <v>635</v>
      </c>
      <c r="D27" s="287" t="s">
        <v>245</v>
      </c>
      <c r="E27" s="321" t="s">
        <v>618</v>
      </c>
      <c r="F27" s="322" t="s">
        <v>636</v>
      </c>
      <c r="G27" s="323" t="s">
        <v>206</v>
      </c>
      <c r="H27" s="324" t="s">
        <v>695</v>
      </c>
      <c r="I27" s="325" t="s">
        <v>57</v>
      </c>
      <c r="J27" s="325"/>
      <c r="K27" s="325"/>
      <c r="L27" s="325"/>
      <c r="M27" s="326">
        <v>300000</v>
      </c>
      <c r="N27" s="326"/>
      <c r="O27" s="326"/>
      <c r="P27" s="327"/>
      <c r="Q27" s="328"/>
    </row>
    <row r="28" spans="1:18" s="329" customFormat="1" ht="18.75" customHeight="1" x14ac:dyDescent="0.7">
      <c r="A28" s="284">
        <v>40</v>
      </c>
      <c r="B28" s="319"/>
      <c r="C28" s="286" t="s">
        <v>637</v>
      </c>
      <c r="D28" s="287" t="s">
        <v>245</v>
      </c>
      <c r="E28" s="321" t="s">
        <v>618</v>
      </c>
      <c r="F28" s="322" t="s">
        <v>638</v>
      </c>
      <c r="G28" s="323" t="s">
        <v>206</v>
      </c>
      <c r="H28" s="324" t="s">
        <v>701</v>
      </c>
      <c r="I28" s="325" t="s">
        <v>57</v>
      </c>
      <c r="J28" s="325"/>
      <c r="K28" s="325"/>
      <c r="L28" s="325"/>
      <c r="M28" s="326">
        <v>22200</v>
      </c>
      <c r="N28" s="326"/>
      <c r="O28" s="326"/>
      <c r="P28" s="327"/>
      <c r="Q28" s="328"/>
      <c r="R28" s="329" t="e">
        <f>#REF!+L28-O28</f>
        <v>#REF!</v>
      </c>
    </row>
    <row r="29" spans="1:18" s="329" customFormat="1" ht="18.75" customHeight="1" x14ac:dyDescent="0.7">
      <c r="A29" s="284">
        <v>41</v>
      </c>
      <c r="B29" s="319"/>
      <c r="C29" s="286" t="s">
        <v>639</v>
      </c>
      <c r="D29" s="287" t="s">
        <v>245</v>
      </c>
      <c r="E29" s="321" t="s">
        <v>640</v>
      </c>
      <c r="F29" s="322" t="s">
        <v>641</v>
      </c>
      <c r="G29" s="323" t="s">
        <v>699</v>
      </c>
      <c r="H29" s="324" t="s">
        <v>224</v>
      </c>
      <c r="I29" s="325" t="s">
        <v>57</v>
      </c>
      <c r="J29" s="325"/>
      <c r="K29" s="325"/>
      <c r="L29" s="325"/>
      <c r="M29" s="326">
        <v>50000</v>
      </c>
      <c r="N29" s="326"/>
      <c r="O29" s="326"/>
      <c r="P29" s="327"/>
      <c r="Q29" s="328"/>
      <c r="R29" s="329" t="e">
        <f t="shared" ref="R29" si="0">R28+L29-O29</f>
        <v>#REF!</v>
      </c>
    </row>
    <row r="30" spans="1:18" s="329" customFormat="1" ht="18.75" customHeight="1" x14ac:dyDescent="0.7">
      <c r="A30" s="284">
        <v>6</v>
      </c>
      <c r="B30" s="319"/>
      <c r="C30" s="286" t="s">
        <v>642</v>
      </c>
      <c r="D30" s="287" t="s">
        <v>245</v>
      </c>
      <c r="E30" s="321" t="s">
        <v>209</v>
      </c>
      <c r="F30" s="322" t="s">
        <v>643</v>
      </c>
      <c r="G30" s="323" t="s">
        <v>197</v>
      </c>
      <c r="H30" s="324" t="s">
        <v>702</v>
      </c>
      <c r="I30" s="325" t="s">
        <v>57</v>
      </c>
      <c r="J30" s="325"/>
      <c r="K30" s="325"/>
      <c r="L30" s="325"/>
      <c r="M30" s="326">
        <v>400000</v>
      </c>
      <c r="N30" s="326"/>
      <c r="O30" s="326"/>
      <c r="P30" s="327"/>
      <c r="Q30" s="328"/>
      <c r="R30" s="329" t="s">
        <v>703</v>
      </c>
    </row>
    <row r="31" spans="1:18" s="329" customFormat="1" ht="18.75" customHeight="1" x14ac:dyDescent="0.7">
      <c r="A31" s="284">
        <v>7</v>
      </c>
      <c r="B31" s="319"/>
      <c r="C31" s="286" t="s">
        <v>645</v>
      </c>
      <c r="D31" s="287" t="s">
        <v>245</v>
      </c>
      <c r="E31" s="321" t="s">
        <v>209</v>
      </c>
      <c r="F31" s="322" t="s">
        <v>646</v>
      </c>
      <c r="G31" s="323" t="s">
        <v>197</v>
      </c>
      <c r="H31" s="324" t="s">
        <v>700</v>
      </c>
      <c r="I31" s="325" t="s">
        <v>56</v>
      </c>
      <c r="J31" s="325"/>
      <c r="K31" s="325"/>
      <c r="L31" s="325"/>
      <c r="M31" s="326">
        <v>450000</v>
      </c>
      <c r="N31" s="326"/>
      <c r="O31" s="326"/>
      <c r="P31" s="327"/>
      <c r="Q31" s="328"/>
      <c r="R31" s="329" t="s">
        <v>703</v>
      </c>
    </row>
    <row r="32" spans="1:18" s="329" customFormat="1" ht="18.75" customHeight="1" x14ac:dyDescent="0.7">
      <c r="A32" s="284">
        <v>8</v>
      </c>
      <c r="B32" s="319"/>
      <c r="C32" s="286" t="s">
        <v>647</v>
      </c>
      <c r="D32" s="287" t="s">
        <v>245</v>
      </c>
      <c r="E32" s="321" t="s">
        <v>209</v>
      </c>
      <c r="F32" s="322" t="s">
        <v>648</v>
      </c>
      <c r="G32" s="323" t="s">
        <v>197</v>
      </c>
      <c r="H32" s="324" t="s">
        <v>704</v>
      </c>
      <c r="I32" s="325" t="s">
        <v>57</v>
      </c>
      <c r="J32" s="325"/>
      <c r="K32" s="325"/>
      <c r="L32" s="325"/>
      <c r="M32" s="326">
        <v>7600</v>
      </c>
      <c r="N32" s="326"/>
      <c r="O32" s="326"/>
      <c r="P32" s="327"/>
      <c r="Q32" s="328"/>
      <c r="R32" s="329" t="s">
        <v>703</v>
      </c>
    </row>
    <row r="33" spans="1:18" s="329" customFormat="1" ht="18.75" customHeight="1" x14ac:dyDescent="0.7">
      <c r="A33" s="284">
        <v>10</v>
      </c>
      <c r="B33" s="319"/>
      <c r="C33" s="286" t="s">
        <v>705</v>
      </c>
      <c r="D33" s="287" t="s">
        <v>245</v>
      </c>
      <c r="E33" s="321" t="s">
        <v>209</v>
      </c>
      <c r="F33" s="322" t="s">
        <v>706</v>
      </c>
      <c r="G33" s="323" t="s">
        <v>197</v>
      </c>
      <c r="H33" s="324" t="s">
        <v>224</v>
      </c>
      <c r="I33" s="325" t="s">
        <v>57</v>
      </c>
      <c r="J33" s="325"/>
      <c r="K33" s="325"/>
      <c r="L33" s="325"/>
      <c r="M33" s="326">
        <v>250000</v>
      </c>
      <c r="N33" s="326"/>
      <c r="O33" s="326"/>
      <c r="P33" s="327"/>
      <c r="Q33" s="328"/>
    </row>
    <row r="34" spans="1:18" s="329" customFormat="1" ht="18.75" customHeight="1" x14ac:dyDescent="0.7">
      <c r="A34" s="284">
        <v>11</v>
      </c>
      <c r="B34" s="319"/>
      <c r="C34" s="286" t="s">
        <v>652</v>
      </c>
      <c r="D34" s="287" t="s">
        <v>245</v>
      </c>
      <c r="E34" s="321" t="s">
        <v>209</v>
      </c>
      <c r="F34" s="322" t="s">
        <v>653</v>
      </c>
      <c r="G34" s="323" t="s">
        <v>197</v>
      </c>
      <c r="H34" s="324" t="s">
        <v>707</v>
      </c>
      <c r="I34" s="325" t="s">
        <v>57</v>
      </c>
      <c r="J34" s="325"/>
      <c r="K34" s="325"/>
      <c r="L34" s="325"/>
      <c r="M34" s="326">
        <v>50000</v>
      </c>
      <c r="N34" s="326"/>
      <c r="O34" s="326"/>
      <c r="P34" s="327"/>
      <c r="Q34" s="328"/>
    </row>
    <row r="35" spans="1:18" s="329" customFormat="1" ht="18.75" customHeight="1" x14ac:dyDescent="0.7">
      <c r="A35" s="284">
        <v>12</v>
      </c>
      <c r="B35" s="319"/>
      <c r="C35" s="286" t="s">
        <v>654</v>
      </c>
      <c r="D35" s="287" t="s">
        <v>245</v>
      </c>
      <c r="E35" s="321" t="s">
        <v>209</v>
      </c>
      <c r="F35" s="322" t="s">
        <v>655</v>
      </c>
      <c r="G35" s="323" t="s">
        <v>197</v>
      </c>
      <c r="H35" s="324" t="s">
        <v>211</v>
      </c>
      <c r="I35" s="325" t="s">
        <v>57</v>
      </c>
      <c r="J35" s="325"/>
      <c r="K35" s="325"/>
      <c r="L35" s="325"/>
      <c r="M35" s="326">
        <v>36000</v>
      </c>
      <c r="N35" s="326"/>
      <c r="O35" s="326"/>
      <c r="P35" s="327"/>
      <c r="Q35" s="328"/>
    </row>
    <row r="36" spans="1:18" s="329" customFormat="1" ht="18.75" customHeight="1" x14ac:dyDescent="0.7">
      <c r="A36" s="284">
        <v>2</v>
      </c>
      <c r="B36" s="319"/>
      <c r="C36" s="286" t="s">
        <v>656</v>
      </c>
      <c r="D36" s="287" t="s">
        <v>271</v>
      </c>
      <c r="E36" s="321" t="s">
        <v>195</v>
      </c>
      <c r="F36" s="322" t="s">
        <v>657</v>
      </c>
      <c r="G36" s="323" t="s">
        <v>708</v>
      </c>
      <c r="H36" s="324" t="s">
        <v>221</v>
      </c>
      <c r="I36" s="325" t="s">
        <v>56</v>
      </c>
      <c r="J36" s="325"/>
      <c r="K36" s="325"/>
      <c r="L36" s="325"/>
      <c r="M36" s="326">
        <v>3731400</v>
      </c>
      <c r="N36" s="326"/>
      <c r="O36" s="326"/>
      <c r="P36" s="327"/>
      <c r="Q36" s="328"/>
      <c r="R36" s="329" t="s">
        <v>703</v>
      </c>
    </row>
    <row r="37" spans="1:18" s="329" customFormat="1" ht="18.75" customHeight="1" x14ac:dyDescent="0.7">
      <c r="A37" s="284">
        <v>3</v>
      </c>
      <c r="B37" s="319"/>
      <c r="C37" s="286" t="s">
        <v>658</v>
      </c>
      <c r="D37" s="287" t="s">
        <v>271</v>
      </c>
      <c r="E37" s="321" t="s">
        <v>195</v>
      </c>
      <c r="F37" s="322" t="s">
        <v>659</v>
      </c>
      <c r="G37" s="323" t="s">
        <v>708</v>
      </c>
      <c r="H37" s="324" t="s">
        <v>221</v>
      </c>
      <c r="I37" s="325" t="s">
        <v>56</v>
      </c>
      <c r="J37" s="325"/>
      <c r="K37" s="325"/>
      <c r="L37" s="325"/>
      <c r="M37" s="326">
        <v>1116000</v>
      </c>
      <c r="N37" s="326"/>
      <c r="O37" s="326"/>
      <c r="P37" s="327"/>
      <c r="Q37" s="328"/>
      <c r="R37" s="329" t="s">
        <v>703</v>
      </c>
    </row>
    <row r="38" spans="1:18" s="329" customFormat="1" ht="18.75" customHeight="1" x14ac:dyDescent="0.7">
      <c r="A38" s="284">
        <v>4</v>
      </c>
      <c r="B38" s="319"/>
      <c r="C38" s="286" t="s">
        <v>660</v>
      </c>
      <c r="D38" s="287" t="s">
        <v>271</v>
      </c>
      <c r="E38" s="321" t="s">
        <v>195</v>
      </c>
      <c r="F38" s="322" t="s">
        <v>661</v>
      </c>
      <c r="G38" s="323" t="s">
        <v>708</v>
      </c>
      <c r="H38" s="324" t="s">
        <v>221</v>
      </c>
      <c r="I38" s="325" t="s">
        <v>56</v>
      </c>
      <c r="J38" s="325"/>
      <c r="K38" s="325"/>
      <c r="L38" s="325"/>
      <c r="M38" s="326">
        <v>830600</v>
      </c>
      <c r="N38" s="326"/>
      <c r="O38" s="326"/>
      <c r="P38" s="327"/>
      <c r="Q38" s="328"/>
    </row>
    <row r="39" spans="1:18" s="329" customFormat="1" ht="18.75" customHeight="1" x14ac:dyDescent="0.7">
      <c r="A39" s="284">
        <v>5</v>
      </c>
      <c r="B39" s="319"/>
      <c r="C39" s="286" t="s">
        <v>662</v>
      </c>
      <c r="D39" s="287" t="s">
        <v>271</v>
      </c>
      <c r="E39" s="321" t="s">
        <v>195</v>
      </c>
      <c r="F39" s="322" t="s">
        <v>663</v>
      </c>
      <c r="G39" s="323" t="s">
        <v>708</v>
      </c>
      <c r="H39" s="324" t="s">
        <v>221</v>
      </c>
      <c r="I39" s="325" t="s">
        <v>56</v>
      </c>
      <c r="J39" s="325"/>
      <c r="K39" s="325"/>
      <c r="L39" s="325"/>
      <c r="M39" s="326">
        <v>2687800</v>
      </c>
      <c r="N39" s="326"/>
      <c r="O39" s="326"/>
      <c r="P39" s="327"/>
      <c r="Q39" s="328"/>
    </row>
    <row r="40" spans="1:18" s="329" customFormat="1" ht="18.75" customHeight="1" x14ac:dyDescent="0.7">
      <c r="A40" s="284">
        <v>15</v>
      </c>
      <c r="B40" s="319"/>
      <c r="C40" s="286" t="s">
        <v>666</v>
      </c>
      <c r="D40" s="287" t="s">
        <v>245</v>
      </c>
      <c r="E40" s="321" t="s">
        <v>667</v>
      </c>
      <c r="F40" s="322" t="s">
        <v>668</v>
      </c>
      <c r="G40" s="323" t="s">
        <v>197</v>
      </c>
      <c r="H40" s="324" t="s">
        <v>224</v>
      </c>
      <c r="I40" s="325" t="s">
        <v>57</v>
      </c>
      <c r="J40" s="325"/>
      <c r="K40" s="325"/>
      <c r="L40" s="325"/>
      <c r="M40" s="326">
        <v>70000</v>
      </c>
      <c r="N40" s="326"/>
      <c r="O40" s="326"/>
      <c r="P40" s="327"/>
      <c r="Q40" s="328">
        <f t="shared" ref="Q40:Q47" si="1">Q39+K40-N40</f>
        <v>0</v>
      </c>
    </row>
    <row r="41" spans="1:18" s="329" customFormat="1" ht="18.75" customHeight="1" x14ac:dyDescent="0.7">
      <c r="A41" s="284">
        <v>16</v>
      </c>
      <c r="B41" s="319"/>
      <c r="C41" s="286" t="s">
        <v>670</v>
      </c>
      <c r="D41" s="287" t="s">
        <v>245</v>
      </c>
      <c r="E41" s="321" t="s">
        <v>267</v>
      </c>
      <c r="F41" s="322" t="s">
        <v>671</v>
      </c>
      <c r="G41" s="323" t="s">
        <v>709</v>
      </c>
      <c r="H41" s="324"/>
      <c r="I41" s="325"/>
      <c r="J41" s="325"/>
      <c r="K41" s="325"/>
      <c r="L41" s="325"/>
      <c r="M41" s="326">
        <v>300000</v>
      </c>
      <c r="N41" s="326"/>
      <c r="O41" s="326"/>
      <c r="P41" s="327"/>
      <c r="Q41" s="328">
        <f t="shared" si="1"/>
        <v>0</v>
      </c>
    </row>
    <row r="42" spans="1:18" s="329" customFormat="1" ht="18.75" customHeight="1" x14ac:dyDescent="0.7">
      <c r="A42" s="284">
        <v>17</v>
      </c>
      <c r="B42" s="319"/>
      <c r="C42" s="286" t="s">
        <v>672</v>
      </c>
      <c r="D42" s="287" t="s">
        <v>245</v>
      </c>
      <c r="E42" s="321" t="s">
        <v>212</v>
      </c>
      <c r="F42" s="322" t="s">
        <v>673</v>
      </c>
      <c r="G42" s="323" t="s">
        <v>204</v>
      </c>
      <c r="H42" s="324" t="s">
        <v>224</v>
      </c>
      <c r="I42" s="325" t="s">
        <v>57</v>
      </c>
      <c r="J42" s="325"/>
      <c r="K42" s="325"/>
      <c r="L42" s="325"/>
      <c r="M42" s="326">
        <v>110000</v>
      </c>
      <c r="N42" s="326"/>
      <c r="O42" s="326"/>
      <c r="P42" s="327"/>
      <c r="Q42" s="328">
        <f t="shared" si="1"/>
        <v>0</v>
      </c>
    </row>
    <row r="43" spans="1:18" s="329" customFormat="1" ht="18.75" customHeight="1" x14ac:dyDescent="0.7">
      <c r="A43" s="284">
        <v>18</v>
      </c>
      <c r="B43" s="319"/>
      <c r="C43" s="286" t="s">
        <v>674</v>
      </c>
      <c r="D43" s="287" t="s">
        <v>245</v>
      </c>
      <c r="E43" s="321" t="s">
        <v>212</v>
      </c>
      <c r="F43" s="322" t="s">
        <v>675</v>
      </c>
      <c r="G43" s="323" t="s">
        <v>204</v>
      </c>
      <c r="H43" s="324" t="s">
        <v>700</v>
      </c>
      <c r="I43" s="325" t="s">
        <v>56</v>
      </c>
      <c r="J43" s="325"/>
      <c r="K43" s="325"/>
      <c r="L43" s="325"/>
      <c r="M43" s="326">
        <v>33000</v>
      </c>
      <c r="N43" s="326"/>
      <c r="O43" s="326"/>
      <c r="P43" s="327"/>
      <c r="Q43" s="328">
        <f t="shared" si="1"/>
        <v>0</v>
      </c>
    </row>
    <row r="44" spans="1:18" s="329" customFormat="1" ht="18.75" customHeight="1" x14ac:dyDescent="0.7">
      <c r="A44" s="284">
        <v>19</v>
      </c>
      <c r="B44" s="319"/>
      <c r="C44" s="286" t="s">
        <v>676</v>
      </c>
      <c r="D44" s="287" t="s">
        <v>245</v>
      </c>
      <c r="E44" s="321" t="s">
        <v>267</v>
      </c>
      <c r="F44" s="322" t="s">
        <v>677</v>
      </c>
      <c r="G44" s="323" t="s">
        <v>709</v>
      </c>
      <c r="H44" s="324" t="s">
        <v>710</v>
      </c>
      <c r="I44" s="325" t="s">
        <v>57</v>
      </c>
      <c r="J44" s="325"/>
      <c r="K44" s="325"/>
      <c r="L44" s="325"/>
      <c r="M44" s="326">
        <v>9000</v>
      </c>
      <c r="N44" s="326"/>
      <c r="O44" s="326"/>
      <c r="P44" s="327"/>
      <c r="Q44" s="328">
        <f t="shared" si="1"/>
        <v>0</v>
      </c>
    </row>
    <row r="45" spans="1:18" s="329" customFormat="1" ht="18.75" customHeight="1" x14ac:dyDescent="0.7">
      <c r="A45" s="284">
        <v>20</v>
      </c>
      <c r="B45" s="319"/>
      <c r="C45" s="286" t="s">
        <v>678</v>
      </c>
      <c r="D45" s="287" t="s">
        <v>245</v>
      </c>
      <c r="E45" s="321" t="s">
        <v>267</v>
      </c>
      <c r="F45" s="322" t="s">
        <v>679</v>
      </c>
      <c r="G45" s="323" t="s">
        <v>709</v>
      </c>
      <c r="H45" s="324" t="s">
        <v>710</v>
      </c>
      <c r="I45" s="325" t="s">
        <v>57</v>
      </c>
      <c r="J45" s="325"/>
      <c r="K45" s="325"/>
      <c r="L45" s="325"/>
      <c r="M45" s="326">
        <v>19800</v>
      </c>
      <c r="N45" s="326"/>
      <c r="O45" s="326"/>
      <c r="P45" s="327"/>
      <c r="Q45" s="328">
        <f t="shared" si="1"/>
        <v>0</v>
      </c>
    </row>
    <row r="46" spans="1:18" s="329" customFormat="1" ht="18.75" customHeight="1" x14ac:dyDescent="0.7">
      <c r="A46" s="284">
        <v>21</v>
      </c>
      <c r="B46" s="319"/>
      <c r="C46" s="286" t="s">
        <v>680</v>
      </c>
      <c r="D46" s="287" t="s">
        <v>245</v>
      </c>
      <c r="E46" s="321" t="s">
        <v>267</v>
      </c>
      <c r="F46" s="322" t="s">
        <v>681</v>
      </c>
      <c r="G46" s="323" t="s">
        <v>709</v>
      </c>
      <c r="H46" s="324" t="s">
        <v>224</v>
      </c>
      <c r="I46" s="325" t="s">
        <v>57</v>
      </c>
      <c r="J46" s="325"/>
      <c r="K46" s="325"/>
      <c r="L46" s="325"/>
      <c r="M46" s="326">
        <v>40000</v>
      </c>
      <c r="N46" s="326"/>
      <c r="O46" s="326"/>
      <c r="P46" s="327"/>
      <c r="Q46" s="328">
        <f t="shared" si="1"/>
        <v>0</v>
      </c>
    </row>
    <row r="47" spans="1:18" s="329" customFormat="1" ht="18.75" customHeight="1" x14ac:dyDescent="0.7">
      <c r="A47" s="284">
        <v>13</v>
      </c>
      <c r="B47" s="319"/>
      <c r="C47" s="286" t="s">
        <v>682</v>
      </c>
      <c r="D47" s="287" t="s">
        <v>245</v>
      </c>
      <c r="E47" s="321" t="s">
        <v>683</v>
      </c>
      <c r="F47" s="322" t="s">
        <v>684</v>
      </c>
      <c r="G47" s="323" t="s">
        <v>711</v>
      </c>
      <c r="H47" s="324" t="s">
        <v>224</v>
      </c>
      <c r="I47" s="325" t="s">
        <v>57</v>
      </c>
      <c r="J47" s="325">
        <v>0</v>
      </c>
      <c r="K47" s="325"/>
      <c r="L47" s="325"/>
      <c r="M47" s="326">
        <v>70000</v>
      </c>
      <c r="N47" s="326"/>
      <c r="O47" s="326"/>
      <c r="P47" s="327"/>
      <c r="Q47" s="328">
        <f t="shared" si="1"/>
        <v>0</v>
      </c>
    </row>
    <row r="48" spans="1:18" s="329" customFormat="1" ht="18.75" customHeight="1" x14ac:dyDescent="0.7">
      <c r="A48" s="284">
        <v>45449</v>
      </c>
      <c r="B48" s="319"/>
      <c r="C48" s="286" t="s">
        <v>581</v>
      </c>
      <c r="D48" s="287" t="s">
        <v>245</v>
      </c>
      <c r="E48" s="321" t="s">
        <v>195</v>
      </c>
      <c r="F48" s="322" t="s">
        <v>582</v>
      </c>
      <c r="G48" s="323" t="s">
        <v>711</v>
      </c>
      <c r="H48" s="324"/>
      <c r="I48" s="325" t="s">
        <v>56</v>
      </c>
      <c r="J48" s="325"/>
      <c r="K48" s="325"/>
      <c r="L48" s="325"/>
      <c r="M48" s="326">
        <v>512745</v>
      </c>
      <c r="N48" s="326"/>
      <c r="O48" s="326"/>
      <c r="P48" s="327"/>
      <c r="Q48" s="328"/>
    </row>
    <row r="49" spans="1:17" s="329" customFormat="1" ht="18.75" customHeight="1" x14ac:dyDescent="0.7">
      <c r="A49" s="284">
        <v>45464</v>
      </c>
      <c r="B49" s="285"/>
      <c r="C49" s="286" t="s">
        <v>664</v>
      </c>
      <c r="D49" s="286" t="s">
        <v>245</v>
      </c>
      <c r="E49" s="287" t="s">
        <v>267</v>
      </c>
      <c r="F49" s="288" t="s">
        <v>665</v>
      </c>
      <c r="G49" s="323" t="s">
        <v>709</v>
      </c>
      <c r="H49" s="324" t="s">
        <v>712</v>
      </c>
      <c r="I49" s="325" t="s">
        <v>56</v>
      </c>
      <c r="J49" s="325"/>
      <c r="K49" s="325"/>
      <c r="L49" s="325"/>
      <c r="M49" s="326"/>
      <c r="N49" s="326">
        <v>1000</v>
      </c>
      <c r="O49" s="326"/>
      <c r="P49" s="327"/>
      <c r="Q49" s="328"/>
    </row>
    <row r="50" spans="1:17" s="387" customFormat="1" ht="18.75" customHeight="1" x14ac:dyDescent="0.7">
      <c r="A50" s="374"/>
      <c r="B50" s="375"/>
      <c r="C50" s="376"/>
      <c r="D50" s="377"/>
      <c r="E50" s="378"/>
      <c r="F50" s="379"/>
      <c r="G50" s="380"/>
      <c r="H50" s="381"/>
      <c r="I50" s="382"/>
      <c r="J50" s="383"/>
      <c r="K50" s="383"/>
      <c r="L50" s="383"/>
      <c r="M50" s="383">
        <f>SUM(M5:M48)</f>
        <v>20280545</v>
      </c>
      <c r="N50" s="384">
        <v>1000</v>
      </c>
      <c r="O50" s="384"/>
      <c r="P50" s="385">
        <f>P47+J50-M50-O50</f>
        <v>-20280545</v>
      </c>
      <c r="Q50" s="386">
        <f>Q47+K50-N50</f>
        <v>-1000</v>
      </c>
    </row>
    <row r="51" spans="1:17" s="329" customFormat="1" ht="18.75" customHeight="1" x14ac:dyDescent="0.7">
      <c r="A51" s="284"/>
      <c r="B51" s="319"/>
      <c r="C51" s="320"/>
      <c r="D51" s="286"/>
      <c r="E51" s="287"/>
      <c r="F51" s="321"/>
      <c r="G51" s="322"/>
      <c r="H51" s="323"/>
      <c r="I51" s="324"/>
      <c r="J51" s="325"/>
      <c r="K51" s="325"/>
      <c r="L51" s="325"/>
      <c r="M51" s="325"/>
      <c r="N51" s="326"/>
      <c r="O51" s="326"/>
      <c r="P51" s="327">
        <f t="shared" ref="P51:P55" si="2">P50+J51-M51-O51</f>
        <v>-20280545</v>
      </c>
      <c r="Q51" s="328">
        <f t="shared" ref="Q51:Q56" si="3">Q50+K51-N51</f>
        <v>-1000</v>
      </c>
    </row>
    <row r="52" spans="1:17" s="329" customFormat="1" ht="18.75" customHeight="1" x14ac:dyDescent="0.7">
      <c r="A52" s="284"/>
      <c r="B52" s="319"/>
      <c r="C52" s="320"/>
      <c r="D52" s="286"/>
      <c r="E52" s="287"/>
      <c r="F52" s="321"/>
      <c r="G52" s="322"/>
      <c r="H52" s="323"/>
      <c r="I52" s="324"/>
      <c r="J52" s="325"/>
      <c r="K52" s="325"/>
      <c r="L52" s="325"/>
      <c r="M52" s="325"/>
      <c r="N52" s="326"/>
      <c r="O52" s="326"/>
      <c r="P52" s="327">
        <f t="shared" si="2"/>
        <v>-20280545</v>
      </c>
      <c r="Q52" s="328">
        <f t="shared" si="3"/>
        <v>-1000</v>
      </c>
    </row>
    <row r="53" spans="1:17" s="329" customFormat="1" ht="18.75" customHeight="1" x14ac:dyDescent="0.7">
      <c r="A53" s="284"/>
      <c r="B53" s="319"/>
      <c r="C53" s="320"/>
      <c r="D53" s="286"/>
      <c r="E53" s="287"/>
      <c r="F53" s="321"/>
      <c r="G53" s="322"/>
      <c r="H53" s="323"/>
      <c r="I53" s="324"/>
      <c r="J53" s="325"/>
      <c r="K53" s="325"/>
      <c r="L53" s="325"/>
      <c r="M53" s="325">
        <f>M51-M50</f>
        <v>-20280545</v>
      </c>
      <c r="N53" s="326"/>
      <c r="O53" s="326"/>
      <c r="P53" s="327">
        <f t="shared" si="2"/>
        <v>0</v>
      </c>
      <c r="Q53" s="328">
        <f t="shared" si="3"/>
        <v>-1000</v>
      </c>
    </row>
    <row r="54" spans="1:17" s="329" customFormat="1" ht="18.75" customHeight="1" x14ac:dyDescent="0.7">
      <c r="A54" s="284"/>
      <c r="B54" s="319"/>
      <c r="C54" s="320"/>
      <c r="D54" s="286"/>
      <c r="E54" s="287"/>
      <c r="F54" s="321"/>
      <c r="G54" s="322"/>
      <c r="H54" s="323"/>
      <c r="I54" s="324"/>
      <c r="J54" s="325"/>
      <c r="K54" s="325"/>
      <c r="L54" s="325"/>
      <c r="M54" s="325"/>
      <c r="N54" s="326"/>
      <c r="O54" s="326"/>
      <c r="P54" s="327">
        <f t="shared" si="2"/>
        <v>0</v>
      </c>
      <c r="Q54" s="328">
        <f t="shared" si="3"/>
        <v>-1000</v>
      </c>
    </row>
    <row r="55" spans="1:17" s="329" customFormat="1" ht="18.75" customHeight="1" x14ac:dyDescent="0.7">
      <c r="A55" s="284"/>
      <c r="B55" s="319"/>
      <c r="C55" s="320"/>
      <c r="D55" s="286"/>
      <c r="E55" s="287"/>
      <c r="F55" s="321"/>
      <c r="G55" s="322"/>
      <c r="H55" s="323"/>
      <c r="I55" s="324"/>
      <c r="J55" s="325"/>
      <c r="K55" s="325"/>
      <c r="L55" s="325"/>
      <c r="M55" s="325"/>
      <c r="N55" s="326"/>
      <c r="O55" s="326"/>
      <c r="P55" s="327">
        <f t="shared" si="2"/>
        <v>0</v>
      </c>
      <c r="Q55" s="328">
        <f t="shared" si="3"/>
        <v>-1000</v>
      </c>
    </row>
    <row r="56" spans="1:17" s="329" customFormat="1" ht="18.75" customHeight="1" x14ac:dyDescent="0.7">
      <c r="A56" s="284"/>
      <c r="B56" s="319"/>
      <c r="C56" s="320"/>
      <c r="D56" s="286"/>
      <c r="E56" s="287"/>
      <c r="F56" s="321"/>
      <c r="G56" s="322"/>
      <c r="H56" s="323"/>
      <c r="I56" s="324"/>
      <c r="J56" s="325"/>
      <c r="K56" s="325"/>
      <c r="L56" s="325"/>
      <c r="M56" s="325"/>
      <c r="N56" s="326"/>
      <c r="O56" s="326"/>
      <c r="P56" s="327">
        <f t="shared" ref="P56:P119" si="4">P55+J56-M56-O56</f>
        <v>0</v>
      </c>
      <c r="Q56" s="328">
        <f t="shared" si="3"/>
        <v>-1000</v>
      </c>
    </row>
    <row r="57" spans="1:17" s="329" customFormat="1" ht="18.75" customHeight="1" x14ac:dyDescent="0.7">
      <c r="A57" s="284"/>
      <c r="B57" s="319"/>
      <c r="C57" s="320"/>
      <c r="D57" s="286"/>
      <c r="E57" s="287"/>
      <c r="F57" s="321"/>
      <c r="G57" s="322"/>
      <c r="H57" s="323"/>
      <c r="I57" s="324"/>
      <c r="J57" s="325"/>
      <c r="K57" s="325"/>
      <c r="L57" s="325"/>
      <c r="M57" s="325"/>
      <c r="N57" s="326"/>
      <c r="O57" s="326"/>
      <c r="P57" s="327">
        <f t="shared" si="4"/>
        <v>0</v>
      </c>
      <c r="Q57" s="328">
        <f t="shared" ref="Q57:Q99" si="5">Q56+K57-N57</f>
        <v>-1000</v>
      </c>
    </row>
    <row r="58" spans="1:17" s="329" customFormat="1" ht="18.75" customHeight="1" x14ac:dyDescent="0.7">
      <c r="A58" s="284"/>
      <c r="B58" s="319"/>
      <c r="C58" s="320"/>
      <c r="D58" s="286"/>
      <c r="E58" s="287"/>
      <c r="F58" s="321"/>
      <c r="G58" s="322"/>
      <c r="H58" s="323"/>
      <c r="I58" s="324"/>
      <c r="J58" s="325"/>
      <c r="K58" s="325"/>
      <c r="L58" s="325"/>
      <c r="M58" s="325"/>
      <c r="N58" s="326"/>
      <c r="O58" s="326"/>
      <c r="P58" s="327">
        <f t="shared" si="4"/>
        <v>0</v>
      </c>
      <c r="Q58" s="328">
        <f t="shared" si="5"/>
        <v>-1000</v>
      </c>
    </row>
    <row r="59" spans="1:17" s="329" customFormat="1" ht="18.75" customHeight="1" x14ac:dyDescent="0.7">
      <c r="A59" s="284"/>
      <c r="B59" s="319"/>
      <c r="C59" s="320"/>
      <c r="D59" s="286"/>
      <c r="E59" s="287"/>
      <c r="F59" s="321"/>
      <c r="G59" s="322"/>
      <c r="H59" s="323"/>
      <c r="I59" s="324"/>
      <c r="J59" s="325"/>
      <c r="K59" s="325"/>
      <c r="L59" s="325"/>
      <c r="M59" s="325"/>
      <c r="N59" s="326"/>
      <c r="O59" s="326"/>
      <c r="P59" s="327">
        <f t="shared" si="4"/>
        <v>0</v>
      </c>
      <c r="Q59" s="328">
        <f t="shared" si="5"/>
        <v>-1000</v>
      </c>
    </row>
    <row r="60" spans="1:17" s="329" customFormat="1" ht="18.75" customHeight="1" x14ac:dyDescent="0.7">
      <c r="A60" s="284"/>
      <c r="B60" s="319"/>
      <c r="C60" s="320"/>
      <c r="D60" s="286"/>
      <c r="E60" s="287"/>
      <c r="F60" s="321"/>
      <c r="G60" s="322"/>
      <c r="H60" s="323"/>
      <c r="I60" s="324"/>
      <c r="J60" s="325"/>
      <c r="K60" s="325"/>
      <c r="L60" s="325"/>
      <c r="M60" s="325"/>
      <c r="N60" s="326"/>
      <c r="O60" s="326"/>
      <c r="P60" s="327">
        <f t="shared" si="4"/>
        <v>0</v>
      </c>
      <c r="Q60" s="328">
        <f t="shared" si="5"/>
        <v>-1000</v>
      </c>
    </row>
    <row r="61" spans="1:17" s="329" customFormat="1" ht="18.75" customHeight="1" x14ac:dyDescent="0.7">
      <c r="A61" s="284"/>
      <c r="B61" s="319"/>
      <c r="C61" s="320"/>
      <c r="D61" s="286"/>
      <c r="E61" s="287"/>
      <c r="F61" s="321"/>
      <c r="G61" s="322"/>
      <c r="H61" s="323"/>
      <c r="I61" s="324"/>
      <c r="J61" s="325"/>
      <c r="K61" s="325"/>
      <c r="L61" s="325"/>
      <c r="M61" s="325"/>
      <c r="N61" s="326"/>
      <c r="O61" s="326"/>
      <c r="P61" s="327">
        <f t="shared" si="4"/>
        <v>0</v>
      </c>
      <c r="Q61" s="328">
        <f t="shared" si="5"/>
        <v>-1000</v>
      </c>
    </row>
    <row r="62" spans="1:17" s="329" customFormat="1" ht="18.75" customHeight="1" x14ac:dyDescent="0.7">
      <c r="A62" s="284"/>
      <c r="B62" s="319"/>
      <c r="C62" s="320"/>
      <c r="D62" s="286"/>
      <c r="E62" s="287"/>
      <c r="F62" s="321"/>
      <c r="G62" s="322"/>
      <c r="H62" s="323"/>
      <c r="I62" s="324"/>
      <c r="J62" s="325"/>
      <c r="K62" s="325"/>
      <c r="L62" s="325"/>
      <c r="M62" s="325"/>
      <c r="N62" s="326"/>
      <c r="O62" s="326"/>
      <c r="P62" s="327">
        <f t="shared" si="4"/>
        <v>0</v>
      </c>
      <c r="Q62" s="328">
        <f t="shared" si="5"/>
        <v>-1000</v>
      </c>
    </row>
    <row r="63" spans="1:17" s="329" customFormat="1" ht="18.75" customHeight="1" x14ac:dyDescent="0.7">
      <c r="A63" s="284"/>
      <c r="B63" s="319"/>
      <c r="C63" s="320"/>
      <c r="D63" s="286"/>
      <c r="E63" s="287"/>
      <c r="F63" s="321"/>
      <c r="G63" s="322"/>
      <c r="H63" s="323"/>
      <c r="I63" s="324"/>
      <c r="J63" s="325"/>
      <c r="K63" s="325"/>
      <c r="L63" s="325"/>
      <c r="M63" s="325"/>
      <c r="N63" s="326"/>
      <c r="O63" s="326"/>
      <c r="P63" s="327">
        <f t="shared" si="4"/>
        <v>0</v>
      </c>
      <c r="Q63" s="328">
        <f t="shared" si="5"/>
        <v>-1000</v>
      </c>
    </row>
    <row r="64" spans="1:17" s="329" customFormat="1" ht="18.75" customHeight="1" x14ac:dyDescent="0.7">
      <c r="A64" s="284"/>
      <c r="B64" s="319"/>
      <c r="C64" s="320"/>
      <c r="D64" s="286"/>
      <c r="E64" s="287"/>
      <c r="F64" s="321"/>
      <c r="G64" s="322"/>
      <c r="H64" s="323"/>
      <c r="I64" s="324"/>
      <c r="J64" s="325"/>
      <c r="K64" s="325"/>
      <c r="L64" s="325"/>
      <c r="M64" s="325"/>
      <c r="N64" s="326"/>
      <c r="O64" s="326"/>
      <c r="P64" s="327">
        <f t="shared" si="4"/>
        <v>0</v>
      </c>
      <c r="Q64" s="328">
        <f t="shared" si="5"/>
        <v>-1000</v>
      </c>
    </row>
    <row r="65" spans="1:17" s="329" customFormat="1" ht="18.75" customHeight="1" x14ac:dyDescent="0.7">
      <c r="A65" s="284"/>
      <c r="B65" s="319"/>
      <c r="C65" s="320"/>
      <c r="D65" s="286"/>
      <c r="E65" s="287"/>
      <c r="F65" s="321"/>
      <c r="G65" s="322"/>
      <c r="H65" s="323"/>
      <c r="I65" s="324"/>
      <c r="J65" s="325"/>
      <c r="K65" s="325"/>
      <c r="L65" s="325"/>
      <c r="M65" s="325"/>
      <c r="N65" s="326"/>
      <c r="O65" s="326"/>
      <c r="P65" s="327">
        <f t="shared" si="4"/>
        <v>0</v>
      </c>
      <c r="Q65" s="328">
        <f t="shared" si="5"/>
        <v>-1000</v>
      </c>
    </row>
    <row r="66" spans="1:17" s="329" customFormat="1" ht="18.75" customHeight="1" x14ac:dyDescent="0.7">
      <c r="A66" s="284"/>
      <c r="B66" s="319"/>
      <c r="C66" s="320"/>
      <c r="D66" s="286"/>
      <c r="E66" s="287"/>
      <c r="F66" s="321"/>
      <c r="G66" s="322"/>
      <c r="H66" s="323"/>
      <c r="I66" s="324"/>
      <c r="J66" s="325"/>
      <c r="K66" s="325"/>
      <c r="L66" s="325"/>
      <c r="M66" s="325"/>
      <c r="N66" s="326"/>
      <c r="O66" s="326"/>
      <c r="P66" s="327">
        <f t="shared" si="4"/>
        <v>0</v>
      </c>
      <c r="Q66" s="328">
        <f t="shared" si="5"/>
        <v>-1000</v>
      </c>
    </row>
    <row r="67" spans="1:17" s="329" customFormat="1" ht="18.75" customHeight="1" x14ac:dyDescent="0.7">
      <c r="A67" s="284"/>
      <c r="B67" s="319"/>
      <c r="C67" s="320"/>
      <c r="D67" s="286"/>
      <c r="E67" s="287"/>
      <c r="F67" s="321"/>
      <c r="G67" s="322"/>
      <c r="H67" s="323"/>
      <c r="I67" s="324"/>
      <c r="J67" s="325"/>
      <c r="K67" s="325"/>
      <c r="L67" s="325"/>
      <c r="M67" s="325"/>
      <c r="N67" s="326"/>
      <c r="O67" s="326"/>
      <c r="P67" s="327">
        <f t="shared" si="4"/>
        <v>0</v>
      </c>
      <c r="Q67" s="328">
        <f t="shared" si="5"/>
        <v>-1000</v>
      </c>
    </row>
    <row r="68" spans="1:17" s="329" customFormat="1" ht="18.75" customHeight="1" x14ac:dyDescent="0.7">
      <c r="A68" s="284"/>
      <c r="B68" s="319"/>
      <c r="C68" s="320"/>
      <c r="D68" s="286"/>
      <c r="E68" s="287"/>
      <c r="F68" s="321"/>
      <c r="G68" s="322"/>
      <c r="H68" s="323"/>
      <c r="I68" s="324"/>
      <c r="J68" s="325"/>
      <c r="K68" s="325"/>
      <c r="L68" s="325"/>
      <c r="M68" s="325"/>
      <c r="N68" s="326"/>
      <c r="O68" s="326"/>
      <c r="P68" s="327">
        <f t="shared" si="4"/>
        <v>0</v>
      </c>
      <c r="Q68" s="328">
        <f t="shared" si="5"/>
        <v>-1000</v>
      </c>
    </row>
    <row r="69" spans="1:17" s="329" customFormat="1" ht="18.75" customHeight="1" x14ac:dyDescent="0.7">
      <c r="A69" s="284"/>
      <c r="B69" s="319"/>
      <c r="C69" s="320"/>
      <c r="D69" s="286"/>
      <c r="E69" s="287"/>
      <c r="F69" s="321"/>
      <c r="G69" s="322"/>
      <c r="H69" s="323"/>
      <c r="I69" s="324"/>
      <c r="J69" s="325"/>
      <c r="K69" s="325"/>
      <c r="L69" s="325"/>
      <c r="M69" s="325"/>
      <c r="N69" s="326"/>
      <c r="O69" s="326"/>
      <c r="P69" s="327">
        <f t="shared" si="4"/>
        <v>0</v>
      </c>
      <c r="Q69" s="328">
        <f t="shared" si="5"/>
        <v>-1000</v>
      </c>
    </row>
    <row r="70" spans="1:17" s="329" customFormat="1" ht="18.75" customHeight="1" x14ac:dyDescent="0.7">
      <c r="A70" s="284"/>
      <c r="B70" s="319"/>
      <c r="C70" s="320"/>
      <c r="D70" s="286"/>
      <c r="E70" s="287"/>
      <c r="F70" s="321"/>
      <c r="G70" s="322"/>
      <c r="H70" s="323"/>
      <c r="I70" s="324"/>
      <c r="J70" s="325"/>
      <c r="K70" s="325"/>
      <c r="L70" s="325"/>
      <c r="M70" s="325"/>
      <c r="N70" s="326"/>
      <c r="O70" s="326"/>
      <c r="P70" s="327">
        <f t="shared" si="4"/>
        <v>0</v>
      </c>
      <c r="Q70" s="328">
        <f t="shared" si="5"/>
        <v>-1000</v>
      </c>
    </row>
    <row r="71" spans="1:17" s="329" customFormat="1" ht="18.75" customHeight="1" x14ac:dyDescent="0.7">
      <c r="A71" s="284"/>
      <c r="B71" s="319"/>
      <c r="C71" s="320"/>
      <c r="D71" s="286"/>
      <c r="E71" s="287"/>
      <c r="F71" s="321"/>
      <c r="G71" s="322"/>
      <c r="H71" s="323"/>
      <c r="I71" s="324"/>
      <c r="J71" s="325"/>
      <c r="K71" s="325"/>
      <c r="L71" s="325"/>
      <c r="M71" s="325"/>
      <c r="N71" s="326"/>
      <c r="O71" s="326"/>
      <c r="P71" s="327">
        <f t="shared" si="4"/>
        <v>0</v>
      </c>
      <c r="Q71" s="328">
        <f t="shared" si="5"/>
        <v>-1000</v>
      </c>
    </row>
    <row r="72" spans="1:17" s="329" customFormat="1" ht="18.75" customHeight="1" x14ac:dyDescent="0.7">
      <c r="A72" s="284"/>
      <c r="B72" s="319"/>
      <c r="C72" s="320"/>
      <c r="D72" s="286"/>
      <c r="E72" s="287"/>
      <c r="F72" s="321"/>
      <c r="G72" s="322"/>
      <c r="H72" s="323"/>
      <c r="I72" s="324"/>
      <c r="J72" s="325"/>
      <c r="K72" s="325"/>
      <c r="L72" s="325"/>
      <c r="M72" s="325"/>
      <c r="N72" s="326"/>
      <c r="O72" s="326"/>
      <c r="P72" s="327">
        <f t="shared" si="4"/>
        <v>0</v>
      </c>
      <c r="Q72" s="328">
        <f t="shared" si="5"/>
        <v>-1000</v>
      </c>
    </row>
    <row r="73" spans="1:17" s="329" customFormat="1" ht="18.75" customHeight="1" x14ac:dyDescent="0.7">
      <c r="A73" s="284"/>
      <c r="B73" s="319"/>
      <c r="C73" s="320"/>
      <c r="D73" s="286"/>
      <c r="E73" s="287"/>
      <c r="F73" s="321"/>
      <c r="G73" s="322"/>
      <c r="H73" s="323"/>
      <c r="I73" s="324"/>
      <c r="J73" s="325"/>
      <c r="K73" s="325"/>
      <c r="L73" s="325"/>
      <c r="M73" s="325"/>
      <c r="N73" s="326"/>
      <c r="O73" s="326"/>
      <c r="P73" s="327">
        <f t="shared" si="4"/>
        <v>0</v>
      </c>
      <c r="Q73" s="328">
        <f t="shared" si="5"/>
        <v>-1000</v>
      </c>
    </row>
    <row r="74" spans="1:17" s="329" customFormat="1" ht="18.75" customHeight="1" x14ac:dyDescent="0.7">
      <c r="A74" s="284"/>
      <c r="B74" s="319"/>
      <c r="C74" s="320"/>
      <c r="D74" s="286"/>
      <c r="E74" s="287"/>
      <c r="F74" s="321"/>
      <c r="G74" s="322"/>
      <c r="H74" s="323"/>
      <c r="I74" s="324"/>
      <c r="J74" s="325"/>
      <c r="K74" s="325"/>
      <c r="L74" s="325"/>
      <c r="M74" s="325"/>
      <c r="N74" s="326"/>
      <c r="O74" s="326"/>
      <c r="P74" s="327">
        <f t="shared" si="4"/>
        <v>0</v>
      </c>
      <c r="Q74" s="328">
        <f t="shared" si="5"/>
        <v>-1000</v>
      </c>
    </row>
    <row r="75" spans="1:17" s="329" customFormat="1" ht="18.75" customHeight="1" x14ac:dyDescent="0.7">
      <c r="A75" s="284"/>
      <c r="B75" s="319"/>
      <c r="C75" s="320"/>
      <c r="D75" s="286"/>
      <c r="E75" s="287"/>
      <c r="F75" s="321"/>
      <c r="G75" s="322"/>
      <c r="H75" s="323"/>
      <c r="I75" s="324"/>
      <c r="J75" s="325"/>
      <c r="K75" s="325"/>
      <c r="L75" s="325"/>
      <c r="M75" s="325"/>
      <c r="N75" s="326"/>
      <c r="O75" s="326"/>
      <c r="P75" s="327">
        <f t="shared" si="4"/>
        <v>0</v>
      </c>
      <c r="Q75" s="328">
        <f t="shared" si="5"/>
        <v>-1000</v>
      </c>
    </row>
    <row r="76" spans="1:17" s="329" customFormat="1" ht="18.75" customHeight="1" x14ac:dyDescent="0.7">
      <c r="A76" s="284"/>
      <c r="B76" s="319"/>
      <c r="C76" s="320"/>
      <c r="D76" s="286"/>
      <c r="E76" s="287"/>
      <c r="F76" s="321"/>
      <c r="G76" s="322"/>
      <c r="H76" s="323"/>
      <c r="I76" s="324"/>
      <c r="J76" s="325"/>
      <c r="K76" s="325"/>
      <c r="L76" s="325"/>
      <c r="M76" s="325"/>
      <c r="N76" s="326"/>
      <c r="O76" s="326"/>
      <c r="P76" s="327">
        <f t="shared" si="4"/>
        <v>0</v>
      </c>
      <c r="Q76" s="328">
        <f t="shared" si="5"/>
        <v>-1000</v>
      </c>
    </row>
    <row r="77" spans="1:17" s="329" customFormat="1" ht="18.75" customHeight="1" x14ac:dyDescent="0.7">
      <c r="A77" s="284"/>
      <c r="B77" s="319"/>
      <c r="C77" s="320"/>
      <c r="D77" s="286"/>
      <c r="E77" s="287"/>
      <c r="F77" s="321"/>
      <c r="G77" s="322"/>
      <c r="H77" s="323"/>
      <c r="I77" s="324"/>
      <c r="J77" s="325"/>
      <c r="K77" s="325"/>
      <c r="L77" s="325"/>
      <c r="M77" s="325"/>
      <c r="N77" s="326"/>
      <c r="O77" s="326"/>
      <c r="P77" s="327">
        <f t="shared" si="4"/>
        <v>0</v>
      </c>
      <c r="Q77" s="328">
        <f t="shared" si="5"/>
        <v>-1000</v>
      </c>
    </row>
    <row r="78" spans="1:17" s="329" customFormat="1" ht="18.75" customHeight="1" x14ac:dyDescent="0.7">
      <c r="A78" s="284"/>
      <c r="B78" s="319"/>
      <c r="C78" s="320"/>
      <c r="D78" s="286"/>
      <c r="E78" s="287"/>
      <c r="F78" s="321"/>
      <c r="G78" s="322"/>
      <c r="H78" s="323"/>
      <c r="I78" s="324"/>
      <c r="J78" s="325"/>
      <c r="K78" s="325"/>
      <c r="L78" s="325"/>
      <c r="M78" s="325"/>
      <c r="N78" s="326"/>
      <c r="O78" s="326"/>
      <c r="P78" s="327">
        <f t="shared" si="4"/>
        <v>0</v>
      </c>
      <c r="Q78" s="328">
        <f t="shared" si="5"/>
        <v>-1000</v>
      </c>
    </row>
    <row r="79" spans="1:17" s="329" customFormat="1" ht="18.75" customHeight="1" x14ac:dyDescent="0.7">
      <c r="A79" s="284"/>
      <c r="B79" s="319"/>
      <c r="C79" s="320"/>
      <c r="D79" s="286"/>
      <c r="E79" s="287"/>
      <c r="F79" s="321"/>
      <c r="G79" s="322"/>
      <c r="H79" s="323"/>
      <c r="I79" s="324"/>
      <c r="J79" s="325"/>
      <c r="K79" s="325"/>
      <c r="L79" s="325"/>
      <c r="M79" s="325"/>
      <c r="N79" s="326"/>
      <c r="O79" s="326"/>
      <c r="P79" s="327">
        <f t="shared" si="4"/>
        <v>0</v>
      </c>
      <c r="Q79" s="328">
        <f t="shared" si="5"/>
        <v>-1000</v>
      </c>
    </row>
    <row r="80" spans="1:17" s="329" customFormat="1" ht="18.75" customHeight="1" x14ac:dyDescent="0.7">
      <c r="A80" s="284"/>
      <c r="B80" s="319"/>
      <c r="C80" s="320"/>
      <c r="D80" s="286"/>
      <c r="E80" s="287"/>
      <c r="F80" s="321"/>
      <c r="G80" s="322"/>
      <c r="H80" s="323"/>
      <c r="I80" s="324"/>
      <c r="J80" s="325"/>
      <c r="K80" s="325"/>
      <c r="L80" s="325"/>
      <c r="M80" s="325"/>
      <c r="N80" s="326"/>
      <c r="O80" s="326"/>
      <c r="P80" s="327">
        <f t="shared" si="4"/>
        <v>0</v>
      </c>
      <c r="Q80" s="328">
        <f t="shared" si="5"/>
        <v>-1000</v>
      </c>
    </row>
    <row r="81" spans="1:17" s="329" customFormat="1" ht="18.75" customHeight="1" x14ac:dyDescent="0.7">
      <c r="A81" s="284"/>
      <c r="B81" s="319"/>
      <c r="C81" s="320"/>
      <c r="D81" s="286"/>
      <c r="E81" s="287"/>
      <c r="F81" s="321"/>
      <c r="G81" s="322"/>
      <c r="H81" s="323"/>
      <c r="I81" s="324"/>
      <c r="J81" s="325"/>
      <c r="K81" s="325"/>
      <c r="L81" s="325"/>
      <c r="M81" s="325"/>
      <c r="N81" s="326"/>
      <c r="O81" s="326"/>
      <c r="P81" s="327">
        <f t="shared" si="4"/>
        <v>0</v>
      </c>
      <c r="Q81" s="328">
        <f t="shared" si="5"/>
        <v>-1000</v>
      </c>
    </row>
    <row r="82" spans="1:17" s="329" customFormat="1" ht="18.75" customHeight="1" x14ac:dyDescent="0.7">
      <c r="A82" s="284"/>
      <c r="B82" s="319"/>
      <c r="C82" s="320"/>
      <c r="D82" s="286"/>
      <c r="E82" s="287"/>
      <c r="F82" s="321"/>
      <c r="G82" s="322"/>
      <c r="H82" s="323"/>
      <c r="I82" s="324"/>
      <c r="J82" s="325"/>
      <c r="K82" s="325"/>
      <c r="L82" s="325"/>
      <c r="M82" s="325"/>
      <c r="N82" s="326"/>
      <c r="O82" s="326"/>
      <c r="P82" s="327">
        <f t="shared" si="4"/>
        <v>0</v>
      </c>
      <c r="Q82" s="328">
        <f t="shared" si="5"/>
        <v>-1000</v>
      </c>
    </row>
    <row r="83" spans="1:17" s="329" customFormat="1" ht="18.75" customHeight="1" x14ac:dyDescent="0.7">
      <c r="A83" s="284"/>
      <c r="B83" s="319"/>
      <c r="C83" s="320"/>
      <c r="D83" s="286"/>
      <c r="E83" s="287"/>
      <c r="F83" s="321"/>
      <c r="G83" s="322"/>
      <c r="H83" s="323"/>
      <c r="I83" s="324"/>
      <c r="J83" s="325"/>
      <c r="K83" s="325"/>
      <c r="L83" s="325"/>
      <c r="M83" s="325"/>
      <c r="N83" s="326"/>
      <c r="O83" s="326"/>
      <c r="P83" s="327">
        <f t="shared" si="4"/>
        <v>0</v>
      </c>
      <c r="Q83" s="328">
        <f t="shared" si="5"/>
        <v>-1000</v>
      </c>
    </row>
    <row r="84" spans="1:17" s="329" customFormat="1" ht="18.75" customHeight="1" x14ac:dyDescent="0.7">
      <c r="A84" s="284"/>
      <c r="B84" s="319"/>
      <c r="C84" s="320"/>
      <c r="D84" s="286"/>
      <c r="E84" s="287"/>
      <c r="F84" s="321"/>
      <c r="G84" s="322"/>
      <c r="H84" s="323"/>
      <c r="I84" s="324"/>
      <c r="J84" s="325"/>
      <c r="K84" s="325"/>
      <c r="L84" s="325"/>
      <c r="M84" s="325"/>
      <c r="N84" s="326"/>
      <c r="O84" s="326"/>
      <c r="P84" s="327">
        <f t="shared" si="4"/>
        <v>0</v>
      </c>
      <c r="Q84" s="328">
        <f t="shared" si="5"/>
        <v>-1000</v>
      </c>
    </row>
    <row r="85" spans="1:17" s="329" customFormat="1" ht="18.75" customHeight="1" x14ac:dyDescent="0.7">
      <c r="A85" s="284"/>
      <c r="B85" s="319"/>
      <c r="C85" s="320"/>
      <c r="D85" s="286"/>
      <c r="E85" s="287"/>
      <c r="F85" s="321"/>
      <c r="G85" s="322"/>
      <c r="H85" s="323"/>
      <c r="I85" s="324"/>
      <c r="J85" s="325"/>
      <c r="K85" s="325"/>
      <c r="L85" s="325"/>
      <c r="M85" s="325"/>
      <c r="N85" s="326"/>
      <c r="O85" s="326"/>
      <c r="P85" s="327">
        <f t="shared" si="4"/>
        <v>0</v>
      </c>
      <c r="Q85" s="328">
        <f t="shared" si="5"/>
        <v>-1000</v>
      </c>
    </row>
    <row r="86" spans="1:17" s="329" customFormat="1" ht="18.75" customHeight="1" x14ac:dyDescent="0.7">
      <c r="A86" s="284"/>
      <c r="B86" s="319"/>
      <c r="C86" s="320"/>
      <c r="D86" s="286"/>
      <c r="E86" s="287"/>
      <c r="F86" s="321"/>
      <c r="G86" s="322"/>
      <c r="H86" s="323"/>
      <c r="I86" s="324"/>
      <c r="J86" s="325"/>
      <c r="K86" s="325"/>
      <c r="L86" s="325"/>
      <c r="M86" s="325"/>
      <c r="N86" s="326"/>
      <c r="O86" s="326"/>
      <c r="P86" s="327">
        <f t="shared" si="4"/>
        <v>0</v>
      </c>
      <c r="Q86" s="328">
        <f t="shared" si="5"/>
        <v>-1000</v>
      </c>
    </row>
    <row r="87" spans="1:17" s="329" customFormat="1" ht="18.75" customHeight="1" x14ac:dyDescent="0.7">
      <c r="A87" s="284"/>
      <c r="B87" s="319"/>
      <c r="C87" s="320"/>
      <c r="D87" s="286"/>
      <c r="E87" s="287"/>
      <c r="F87" s="321"/>
      <c r="G87" s="322"/>
      <c r="H87" s="323"/>
      <c r="I87" s="324"/>
      <c r="J87" s="325"/>
      <c r="K87" s="325"/>
      <c r="L87" s="325"/>
      <c r="M87" s="325"/>
      <c r="N87" s="326"/>
      <c r="O87" s="326"/>
      <c r="P87" s="327">
        <f t="shared" si="4"/>
        <v>0</v>
      </c>
      <c r="Q87" s="328">
        <f t="shared" si="5"/>
        <v>-1000</v>
      </c>
    </row>
    <row r="88" spans="1:17" s="329" customFormat="1" ht="18.75" customHeight="1" x14ac:dyDescent="0.7">
      <c r="A88" s="284"/>
      <c r="B88" s="319"/>
      <c r="C88" s="320"/>
      <c r="D88" s="286"/>
      <c r="E88" s="287"/>
      <c r="F88" s="321"/>
      <c r="G88" s="322"/>
      <c r="H88" s="323"/>
      <c r="I88" s="324"/>
      <c r="J88" s="325"/>
      <c r="K88" s="325"/>
      <c r="L88" s="325"/>
      <c r="M88" s="325"/>
      <c r="N88" s="326"/>
      <c r="O88" s="326"/>
      <c r="P88" s="327">
        <f t="shared" si="4"/>
        <v>0</v>
      </c>
      <c r="Q88" s="328">
        <f t="shared" si="5"/>
        <v>-1000</v>
      </c>
    </row>
    <row r="89" spans="1:17" s="329" customFormat="1" ht="18.75" customHeight="1" x14ac:dyDescent="0.7">
      <c r="A89" s="284"/>
      <c r="B89" s="319"/>
      <c r="C89" s="320"/>
      <c r="D89" s="286"/>
      <c r="E89" s="287"/>
      <c r="F89" s="321"/>
      <c r="G89" s="322"/>
      <c r="H89" s="323"/>
      <c r="I89" s="324"/>
      <c r="J89" s="325"/>
      <c r="K89" s="325"/>
      <c r="L89" s="325"/>
      <c r="M89" s="325"/>
      <c r="N89" s="326"/>
      <c r="O89" s="326"/>
      <c r="P89" s="327">
        <f t="shared" si="4"/>
        <v>0</v>
      </c>
      <c r="Q89" s="328">
        <f t="shared" si="5"/>
        <v>-1000</v>
      </c>
    </row>
    <row r="90" spans="1:17" s="329" customFormat="1" ht="20.399999999999999" x14ac:dyDescent="0.7">
      <c r="A90" s="330"/>
      <c r="B90" s="319"/>
      <c r="C90" s="331"/>
      <c r="D90" s="332"/>
      <c r="E90" s="333"/>
      <c r="F90" s="334"/>
      <c r="G90" s="335"/>
      <c r="H90" s="336"/>
      <c r="I90" s="337"/>
      <c r="J90" s="338"/>
      <c r="K90" s="338"/>
      <c r="L90" s="338"/>
      <c r="M90" s="338"/>
      <c r="N90" s="338"/>
      <c r="O90" s="338"/>
      <c r="P90" s="327">
        <f t="shared" si="4"/>
        <v>0</v>
      </c>
      <c r="Q90" s="328">
        <f t="shared" si="5"/>
        <v>-1000</v>
      </c>
    </row>
    <row r="91" spans="1:17" s="329" customFormat="1" ht="20.399999999999999" x14ac:dyDescent="0.7">
      <c r="A91" s="330"/>
      <c r="B91" s="319"/>
      <c r="C91" s="331"/>
      <c r="D91" s="332"/>
      <c r="E91" s="333"/>
      <c r="F91" s="334"/>
      <c r="G91" s="335"/>
      <c r="H91" s="336"/>
      <c r="I91" s="337"/>
      <c r="J91" s="338"/>
      <c r="K91" s="338"/>
      <c r="L91" s="338"/>
      <c r="M91" s="339"/>
      <c r="N91" s="338"/>
      <c r="O91" s="338"/>
      <c r="P91" s="327">
        <f t="shared" si="4"/>
        <v>0</v>
      </c>
      <c r="Q91" s="328">
        <f t="shared" si="5"/>
        <v>-1000</v>
      </c>
    </row>
    <row r="92" spans="1:17" s="329" customFormat="1" ht="20.399999999999999" x14ac:dyDescent="0.7">
      <c r="A92" s="330"/>
      <c r="B92" s="319"/>
      <c r="C92" s="331"/>
      <c r="D92" s="332"/>
      <c r="E92" s="335"/>
      <c r="F92" s="334"/>
      <c r="G92" s="335"/>
      <c r="H92" s="336"/>
      <c r="I92" s="337"/>
      <c r="J92" s="338"/>
      <c r="K92" s="338"/>
      <c r="L92" s="338"/>
      <c r="M92" s="339"/>
      <c r="N92" s="338"/>
      <c r="O92" s="338"/>
      <c r="P92" s="327">
        <f t="shared" si="4"/>
        <v>0</v>
      </c>
      <c r="Q92" s="328">
        <f t="shared" si="5"/>
        <v>-1000</v>
      </c>
    </row>
    <row r="93" spans="1:17" s="329" customFormat="1" ht="20.399999999999999" x14ac:dyDescent="0.7">
      <c r="A93" s="330"/>
      <c r="B93" s="319"/>
      <c r="C93" s="331"/>
      <c r="D93" s="332"/>
      <c r="E93" s="335"/>
      <c r="F93" s="334"/>
      <c r="G93" s="335"/>
      <c r="H93" s="336"/>
      <c r="I93" s="337"/>
      <c r="J93" s="338"/>
      <c r="K93" s="338"/>
      <c r="L93" s="338"/>
      <c r="M93" s="339"/>
      <c r="N93" s="338"/>
      <c r="O93" s="338"/>
      <c r="P93" s="327">
        <f t="shared" si="4"/>
        <v>0</v>
      </c>
      <c r="Q93" s="328">
        <f t="shared" si="5"/>
        <v>-1000</v>
      </c>
    </row>
    <row r="94" spans="1:17" s="329" customFormat="1" ht="20.399999999999999" x14ac:dyDescent="0.7">
      <c r="A94" s="330"/>
      <c r="B94" s="319"/>
      <c r="C94" s="331"/>
      <c r="D94" s="332"/>
      <c r="E94" s="335"/>
      <c r="F94" s="334"/>
      <c r="G94" s="335"/>
      <c r="H94" s="336"/>
      <c r="I94" s="337"/>
      <c r="J94" s="338"/>
      <c r="K94" s="338"/>
      <c r="L94" s="338"/>
      <c r="M94" s="339"/>
      <c r="N94" s="338"/>
      <c r="O94" s="338"/>
      <c r="P94" s="327">
        <f>P93+J94-M94-O94</f>
        <v>0</v>
      </c>
      <c r="Q94" s="328">
        <f t="shared" si="5"/>
        <v>-1000</v>
      </c>
    </row>
    <row r="95" spans="1:17" s="329" customFormat="1" ht="20.399999999999999" x14ac:dyDescent="0.7">
      <c r="A95" s="340"/>
      <c r="B95" s="319"/>
      <c r="C95" s="331"/>
      <c r="D95" s="332"/>
      <c r="E95" s="335"/>
      <c r="F95" s="334"/>
      <c r="G95" s="335"/>
      <c r="H95" s="336"/>
      <c r="I95" s="337"/>
      <c r="J95" s="338"/>
      <c r="K95" s="338"/>
      <c r="L95" s="338"/>
      <c r="M95" s="339"/>
      <c r="N95" s="338"/>
      <c r="O95" s="338"/>
      <c r="P95" s="327">
        <f t="shared" si="4"/>
        <v>0</v>
      </c>
      <c r="Q95" s="328">
        <f t="shared" si="5"/>
        <v>-1000</v>
      </c>
    </row>
    <row r="96" spans="1:17" s="329" customFormat="1" ht="20.399999999999999" x14ac:dyDescent="0.7">
      <c r="A96" s="340"/>
      <c r="B96" s="319"/>
      <c r="C96" s="331"/>
      <c r="D96" s="332"/>
      <c r="E96" s="335"/>
      <c r="F96" s="334"/>
      <c r="G96" s="335"/>
      <c r="H96" s="336"/>
      <c r="I96" s="337"/>
      <c r="J96" s="338"/>
      <c r="K96" s="338"/>
      <c r="L96" s="338"/>
      <c r="M96" s="339"/>
      <c r="N96" s="338"/>
      <c r="O96" s="338"/>
      <c r="P96" s="327">
        <f t="shared" si="4"/>
        <v>0</v>
      </c>
      <c r="Q96" s="328">
        <f t="shared" si="5"/>
        <v>-1000</v>
      </c>
    </row>
    <row r="97" spans="1:18" s="329" customFormat="1" ht="20.399999999999999" x14ac:dyDescent="0.7">
      <c r="A97" s="340"/>
      <c r="B97" s="319"/>
      <c r="C97" s="331"/>
      <c r="D97" s="332"/>
      <c r="E97" s="335"/>
      <c r="F97" s="334"/>
      <c r="G97" s="335"/>
      <c r="H97" s="336"/>
      <c r="I97" s="337"/>
      <c r="J97" s="338"/>
      <c r="K97" s="338"/>
      <c r="L97" s="338"/>
      <c r="M97" s="339"/>
      <c r="N97" s="338"/>
      <c r="O97" s="338"/>
      <c r="P97" s="327">
        <f t="shared" si="4"/>
        <v>0</v>
      </c>
      <c r="Q97" s="328">
        <f t="shared" si="5"/>
        <v>-1000</v>
      </c>
    </row>
    <row r="98" spans="1:18" s="329" customFormat="1" ht="20.399999999999999" x14ac:dyDescent="0.7">
      <c r="A98" s="340"/>
      <c r="B98" s="319"/>
      <c r="C98" s="331"/>
      <c r="D98" s="332"/>
      <c r="E98" s="335"/>
      <c r="F98" s="334"/>
      <c r="G98" s="335"/>
      <c r="H98" s="336"/>
      <c r="I98" s="337"/>
      <c r="J98" s="338"/>
      <c r="K98" s="338"/>
      <c r="L98" s="338"/>
      <c r="M98" s="339"/>
      <c r="N98" s="338"/>
      <c r="O98" s="338"/>
      <c r="P98" s="327">
        <f t="shared" si="4"/>
        <v>0</v>
      </c>
      <c r="Q98" s="328">
        <f t="shared" si="5"/>
        <v>-1000</v>
      </c>
    </row>
    <row r="99" spans="1:18" s="329" customFormat="1" ht="20.399999999999999" x14ac:dyDescent="0.7">
      <c r="A99" s="340"/>
      <c r="B99" s="319"/>
      <c r="C99" s="331"/>
      <c r="D99" s="332"/>
      <c r="E99" s="335"/>
      <c r="F99" s="334"/>
      <c r="G99" s="335"/>
      <c r="H99" s="336"/>
      <c r="I99" s="337"/>
      <c r="J99" s="338"/>
      <c r="K99" s="338"/>
      <c r="L99" s="338"/>
      <c r="M99" s="339"/>
      <c r="N99" s="338"/>
      <c r="O99" s="338"/>
      <c r="P99" s="327">
        <f t="shared" si="4"/>
        <v>0</v>
      </c>
      <c r="Q99" s="328">
        <f t="shared" si="5"/>
        <v>-1000</v>
      </c>
    </row>
    <row r="100" spans="1:18" s="329" customFormat="1" ht="20.399999999999999" x14ac:dyDescent="0.7">
      <c r="A100" s="340"/>
      <c r="B100" s="319"/>
      <c r="C100" s="331"/>
      <c r="D100" s="332"/>
      <c r="E100" s="335"/>
      <c r="F100" s="334"/>
      <c r="G100" s="335"/>
      <c r="H100" s="336"/>
      <c r="I100" s="337"/>
      <c r="J100" s="338"/>
      <c r="K100" s="338"/>
      <c r="L100" s="338"/>
      <c r="M100" s="339"/>
      <c r="N100" s="338"/>
      <c r="O100" s="338"/>
      <c r="P100" s="327">
        <f t="shared" si="4"/>
        <v>0</v>
      </c>
      <c r="Q100" s="328">
        <f t="shared" ref="Q100:Q118" si="6">Q99+K98-N100</f>
        <v>-1000</v>
      </c>
    </row>
    <row r="101" spans="1:18" s="329" customFormat="1" ht="20.399999999999999" x14ac:dyDescent="0.7">
      <c r="A101" s="340"/>
      <c r="B101" s="319"/>
      <c r="C101" s="331"/>
      <c r="D101" s="332"/>
      <c r="E101" s="335"/>
      <c r="F101" s="334"/>
      <c r="G101" s="335"/>
      <c r="H101" s="336"/>
      <c r="I101" s="337"/>
      <c r="J101" s="338"/>
      <c r="K101" s="338"/>
      <c r="L101" s="338"/>
      <c r="M101" s="339"/>
      <c r="N101" s="338"/>
      <c r="O101" s="338"/>
      <c r="P101" s="327">
        <f t="shared" si="4"/>
        <v>0</v>
      </c>
      <c r="Q101" s="328">
        <f t="shared" si="6"/>
        <v>-1000</v>
      </c>
    </row>
    <row r="102" spans="1:18" s="329" customFormat="1" ht="20.399999999999999" x14ac:dyDescent="0.7">
      <c r="A102" s="340"/>
      <c r="B102" s="319"/>
      <c r="C102" s="331"/>
      <c r="D102" s="332"/>
      <c r="E102" s="335"/>
      <c r="F102" s="334"/>
      <c r="G102" s="335"/>
      <c r="H102" s="336"/>
      <c r="I102" s="337"/>
      <c r="J102" s="338"/>
      <c r="K102" s="338"/>
      <c r="L102" s="338"/>
      <c r="M102" s="339"/>
      <c r="N102" s="338"/>
      <c r="O102" s="338"/>
      <c r="P102" s="327">
        <f t="shared" si="4"/>
        <v>0</v>
      </c>
      <c r="Q102" s="328">
        <f t="shared" si="6"/>
        <v>-1000</v>
      </c>
      <c r="R102" s="341"/>
    </row>
    <row r="103" spans="1:18" s="329" customFormat="1" ht="20.399999999999999" x14ac:dyDescent="0.7">
      <c r="A103" s="340"/>
      <c r="B103" s="319"/>
      <c r="C103" s="331"/>
      <c r="D103" s="332"/>
      <c r="E103" s="335"/>
      <c r="F103" s="334"/>
      <c r="G103" s="335"/>
      <c r="H103" s="336"/>
      <c r="I103" s="337"/>
      <c r="J103" s="338"/>
      <c r="K103" s="338"/>
      <c r="L103" s="338"/>
      <c r="M103" s="339"/>
      <c r="N103" s="338"/>
      <c r="O103" s="338"/>
      <c r="P103" s="327">
        <f t="shared" si="4"/>
        <v>0</v>
      </c>
      <c r="Q103" s="328">
        <f t="shared" si="6"/>
        <v>-1000</v>
      </c>
    </row>
    <row r="104" spans="1:18" s="329" customFormat="1" ht="20.399999999999999" x14ac:dyDescent="0.7">
      <c r="A104" s="340"/>
      <c r="B104" s="319"/>
      <c r="C104" s="331"/>
      <c r="D104" s="332"/>
      <c r="E104" s="335"/>
      <c r="F104" s="334"/>
      <c r="G104" s="335"/>
      <c r="H104" s="336"/>
      <c r="I104" s="337"/>
      <c r="J104" s="338"/>
      <c r="K104" s="338"/>
      <c r="L104" s="338"/>
      <c r="M104" s="339"/>
      <c r="N104" s="338"/>
      <c r="O104" s="338"/>
      <c r="P104" s="327">
        <f t="shared" si="4"/>
        <v>0</v>
      </c>
      <c r="Q104" s="328">
        <f t="shared" si="6"/>
        <v>-1000</v>
      </c>
    </row>
    <row r="105" spans="1:18" s="329" customFormat="1" ht="20.399999999999999" x14ac:dyDescent="0.7">
      <c r="A105" s="340"/>
      <c r="B105" s="319"/>
      <c r="C105" s="331"/>
      <c r="D105" s="332"/>
      <c r="E105" s="335"/>
      <c r="F105" s="334"/>
      <c r="G105" s="335"/>
      <c r="H105" s="336"/>
      <c r="I105" s="337"/>
      <c r="J105" s="338"/>
      <c r="K105" s="338"/>
      <c r="L105" s="338"/>
      <c r="M105" s="339"/>
      <c r="N105" s="338"/>
      <c r="O105" s="338"/>
      <c r="P105" s="327">
        <f t="shared" si="4"/>
        <v>0</v>
      </c>
      <c r="Q105" s="328">
        <f t="shared" si="6"/>
        <v>-1000</v>
      </c>
    </row>
    <row r="106" spans="1:18" s="329" customFormat="1" ht="20.399999999999999" x14ac:dyDescent="0.7">
      <c r="A106" s="340"/>
      <c r="B106" s="319"/>
      <c r="C106" s="331"/>
      <c r="D106" s="332"/>
      <c r="E106" s="335"/>
      <c r="F106" s="334"/>
      <c r="G106" s="335"/>
      <c r="H106" s="336"/>
      <c r="I106" s="337"/>
      <c r="J106" s="338"/>
      <c r="K106" s="338"/>
      <c r="L106" s="338"/>
      <c r="M106" s="339"/>
      <c r="N106" s="338"/>
      <c r="O106" s="338"/>
      <c r="P106" s="327">
        <f t="shared" si="4"/>
        <v>0</v>
      </c>
      <c r="Q106" s="328">
        <f t="shared" si="6"/>
        <v>-1000</v>
      </c>
    </row>
    <row r="107" spans="1:18" s="329" customFormat="1" ht="20.399999999999999" x14ac:dyDescent="0.7">
      <c r="A107" s="340"/>
      <c r="B107" s="319"/>
      <c r="C107" s="331"/>
      <c r="D107" s="332"/>
      <c r="E107" s="335"/>
      <c r="F107" s="334"/>
      <c r="G107" s="335"/>
      <c r="H107" s="335"/>
      <c r="I107" s="337"/>
      <c r="J107" s="338"/>
      <c r="K107" s="338"/>
      <c r="L107" s="338"/>
      <c r="M107" s="339"/>
      <c r="N107" s="338"/>
      <c r="O107" s="338"/>
      <c r="P107" s="327">
        <f t="shared" si="4"/>
        <v>0</v>
      </c>
      <c r="Q107" s="328">
        <f t="shared" si="6"/>
        <v>-1000</v>
      </c>
    </row>
    <row r="108" spans="1:18" s="329" customFormat="1" ht="20.399999999999999" x14ac:dyDescent="0.7">
      <c r="A108" s="340"/>
      <c r="B108" s="319"/>
      <c r="C108" s="331"/>
      <c r="D108" s="332"/>
      <c r="E108" s="335"/>
      <c r="F108" s="334"/>
      <c r="G108" s="335"/>
      <c r="H108" s="336"/>
      <c r="I108" s="337"/>
      <c r="J108" s="338"/>
      <c r="K108" s="338"/>
      <c r="L108" s="338"/>
      <c r="M108" s="339"/>
      <c r="N108" s="338"/>
      <c r="O108" s="338"/>
      <c r="P108" s="327">
        <f t="shared" si="4"/>
        <v>0</v>
      </c>
      <c r="Q108" s="328">
        <f t="shared" si="6"/>
        <v>-1000</v>
      </c>
    </row>
    <row r="109" spans="1:18" s="329" customFormat="1" ht="20.399999999999999" x14ac:dyDescent="0.7">
      <c r="A109" s="340"/>
      <c r="B109" s="319"/>
      <c r="C109" s="331"/>
      <c r="D109" s="332"/>
      <c r="E109" s="335"/>
      <c r="F109" s="334"/>
      <c r="G109" s="335"/>
      <c r="H109" s="336"/>
      <c r="I109" s="337"/>
      <c r="J109" s="338"/>
      <c r="K109" s="338"/>
      <c r="L109" s="338"/>
      <c r="M109" s="339"/>
      <c r="N109" s="338"/>
      <c r="O109" s="338"/>
      <c r="P109" s="327">
        <f t="shared" si="4"/>
        <v>0</v>
      </c>
      <c r="Q109" s="328">
        <f t="shared" si="6"/>
        <v>-1000</v>
      </c>
    </row>
    <row r="110" spans="1:18" s="329" customFormat="1" ht="20.399999999999999" x14ac:dyDescent="0.7">
      <c r="A110" s="340"/>
      <c r="B110" s="319"/>
      <c r="C110" s="331"/>
      <c r="D110" s="332"/>
      <c r="E110" s="335"/>
      <c r="F110" s="334"/>
      <c r="G110" s="335"/>
      <c r="H110" s="336"/>
      <c r="I110" s="337"/>
      <c r="J110" s="338"/>
      <c r="K110" s="338"/>
      <c r="L110" s="338"/>
      <c r="M110" s="339"/>
      <c r="N110" s="338"/>
      <c r="O110" s="338"/>
      <c r="P110" s="327">
        <f t="shared" si="4"/>
        <v>0</v>
      </c>
      <c r="Q110" s="328">
        <f t="shared" si="6"/>
        <v>-1000</v>
      </c>
    </row>
    <row r="111" spans="1:18" s="329" customFormat="1" ht="20.399999999999999" x14ac:dyDescent="0.7">
      <c r="A111" s="340"/>
      <c r="B111" s="319"/>
      <c r="C111" s="331"/>
      <c r="D111" s="332"/>
      <c r="E111" s="335"/>
      <c r="F111" s="334"/>
      <c r="G111" s="335"/>
      <c r="H111" s="336"/>
      <c r="I111" s="337"/>
      <c r="J111" s="338"/>
      <c r="K111" s="338"/>
      <c r="L111" s="338"/>
      <c r="M111" s="339"/>
      <c r="N111" s="338"/>
      <c r="O111" s="338"/>
      <c r="P111" s="327">
        <f t="shared" si="4"/>
        <v>0</v>
      </c>
      <c r="Q111" s="328">
        <f t="shared" si="6"/>
        <v>-1000</v>
      </c>
    </row>
    <row r="112" spans="1:18" s="329" customFormat="1" ht="20.399999999999999" x14ac:dyDescent="0.7">
      <c r="A112" s="340"/>
      <c r="B112" s="319"/>
      <c r="C112" s="331"/>
      <c r="D112" s="332"/>
      <c r="E112" s="335"/>
      <c r="F112" s="334"/>
      <c r="G112" s="335"/>
      <c r="H112" s="336"/>
      <c r="I112" s="337"/>
      <c r="J112" s="338"/>
      <c r="K112" s="338"/>
      <c r="L112" s="338"/>
      <c r="M112" s="339"/>
      <c r="N112" s="338"/>
      <c r="O112" s="338"/>
      <c r="P112" s="327">
        <f t="shared" si="4"/>
        <v>0</v>
      </c>
      <c r="Q112" s="328">
        <f t="shared" si="6"/>
        <v>-1000</v>
      </c>
    </row>
    <row r="113" spans="1:17" s="329" customFormat="1" ht="20.399999999999999" x14ac:dyDescent="0.7">
      <c r="A113" s="340"/>
      <c r="B113" s="319"/>
      <c r="C113" s="331"/>
      <c r="D113" s="332"/>
      <c r="E113" s="335"/>
      <c r="F113" s="334"/>
      <c r="G113" s="335"/>
      <c r="H113" s="336"/>
      <c r="I113" s="337"/>
      <c r="J113" s="338"/>
      <c r="K113" s="338"/>
      <c r="L113" s="338"/>
      <c r="M113" s="339"/>
      <c r="N113" s="338"/>
      <c r="O113" s="338"/>
      <c r="P113" s="327">
        <f t="shared" si="4"/>
        <v>0</v>
      </c>
      <c r="Q113" s="328">
        <f t="shared" si="6"/>
        <v>-1000</v>
      </c>
    </row>
    <row r="114" spans="1:17" s="329" customFormat="1" ht="20.399999999999999" x14ac:dyDescent="0.7">
      <c r="A114" s="340"/>
      <c r="B114" s="319"/>
      <c r="C114" s="331"/>
      <c r="D114" s="332"/>
      <c r="E114" s="335"/>
      <c r="F114" s="334"/>
      <c r="G114" s="335"/>
      <c r="H114" s="336"/>
      <c r="I114" s="337"/>
      <c r="J114" s="338"/>
      <c r="K114" s="338"/>
      <c r="L114" s="338"/>
      <c r="M114" s="339"/>
      <c r="N114" s="338"/>
      <c r="O114" s="338"/>
      <c r="P114" s="327">
        <f t="shared" si="4"/>
        <v>0</v>
      </c>
      <c r="Q114" s="328">
        <f t="shared" si="6"/>
        <v>-1000</v>
      </c>
    </row>
    <row r="115" spans="1:17" s="329" customFormat="1" ht="20.399999999999999" x14ac:dyDescent="0.7">
      <c r="A115" s="340"/>
      <c r="B115" s="319"/>
      <c r="C115" s="331"/>
      <c r="D115" s="332"/>
      <c r="E115" s="335"/>
      <c r="F115" s="334"/>
      <c r="G115" s="335"/>
      <c r="H115" s="336"/>
      <c r="I115" s="337"/>
      <c r="J115" s="338"/>
      <c r="K115" s="338"/>
      <c r="L115" s="338"/>
      <c r="M115" s="339"/>
      <c r="N115" s="338"/>
      <c r="O115" s="338"/>
      <c r="P115" s="327">
        <f t="shared" si="4"/>
        <v>0</v>
      </c>
      <c r="Q115" s="328">
        <f t="shared" si="6"/>
        <v>-1000</v>
      </c>
    </row>
    <row r="116" spans="1:17" s="329" customFormat="1" ht="20.399999999999999" x14ac:dyDescent="0.7">
      <c r="A116" s="340"/>
      <c r="B116" s="319"/>
      <c r="C116" s="331"/>
      <c r="D116" s="332"/>
      <c r="E116" s="335"/>
      <c r="F116" s="334"/>
      <c r="G116" s="335"/>
      <c r="H116" s="336"/>
      <c r="I116" s="337"/>
      <c r="J116" s="338"/>
      <c r="K116" s="338"/>
      <c r="L116" s="338"/>
      <c r="M116" s="339"/>
      <c r="N116" s="338"/>
      <c r="O116" s="338"/>
      <c r="P116" s="327">
        <f t="shared" si="4"/>
        <v>0</v>
      </c>
      <c r="Q116" s="328">
        <f t="shared" si="6"/>
        <v>-1000</v>
      </c>
    </row>
    <row r="117" spans="1:17" s="329" customFormat="1" ht="20.399999999999999" x14ac:dyDescent="0.7">
      <c r="A117" s="340"/>
      <c r="B117" s="319"/>
      <c r="C117" s="331"/>
      <c r="D117" s="332"/>
      <c r="E117" s="335"/>
      <c r="F117" s="334"/>
      <c r="G117" s="335"/>
      <c r="H117" s="336"/>
      <c r="I117" s="337"/>
      <c r="J117" s="338"/>
      <c r="K117" s="338"/>
      <c r="L117" s="338"/>
      <c r="M117" s="339"/>
      <c r="N117" s="338"/>
      <c r="O117" s="338"/>
      <c r="P117" s="327">
        <f t="shared" si="4"/>
        <v>0</v>
      </c>
      <c r="Q117" s="328">
        <f t="shared" si="6"/>
        <v>-1000</v>
      </c>
    </row>
    <row r="118" spans="1:17" s="329" customFormat="1" ht="20.399999999999999" x14ac:dyDescent="0.7">
      <c r="A118" s="340"/>
      <c r="B118" s="319"/>
      <c r="C118" s="331"/>
      <c r="D118" s="332"/>
      <c r="E118" s="335"/>
      <c r="F118" s="334"/>
      <c r="G118" s="335"/>
      <c r="H118" s="336"/>
      <c r="I118" s="337"/>
      <c r="J118" s="338"/>
      <c r="K118" s="338"/>
      <c r="L118" s="338"/>
      <c r="M118" s="339"/>
      <c r="N118" s="338"/>
      <c r="O118" s="338"/>
      <c r="P118" s="327">
        <f t="shared" si="4"/>
        <v>0</v>
      </c>
      <c r="Q118" s="328">
        <f t="shared" si="6"/>
        <v>-1000</v>
      </c>
    </row>
    <row r="119" spans="1:17" s="329" customFormat="1" ht="20.399999999999999" x14ac:dyDescent="0.7">
      <c r="A119" s="340"/>
      <c r="B119" s="319"/>
      <c r="C119" s="331"/>
      <c r="D119" s="332"/>
      <c r="E119" s="335"/>
      <c r="F119" s="334"/>
      <c r="G119" s="335"/>
      <c r="H119" s="336"/>
      <c r="I119" s="337"/>
      <c r="J119" s="338"/>
      <c r="K119" s="338"/>
      <c r="L119" s="338"/>
      <c r="M119" s="339"/>
      <c r="N119" s="338"/>
      <c r="O119" s="338"/>
      <c r="P119" s="327">
        <f t="shared" si="4"/>
        <v>0</v>
      </c>
      <c r="Q119" s="328">
        <f t="shared" ref="Q119:Q178" si="7">Q101+K117-N119</f>
        <v>-1000</v>
      </c>
    </row>
    <row r="120" spans="1:17" s="329" customFormat="1" ht="20.399999999999999" x14ac:dyDescent="0.7">
      <c r="A120" s="340"/>
      <c r="B120" s="319"/>
      <c r="C120" s="331"/>
      <c r="D120" s="332"/>
      <c r="E120" s="335"/>
      <c r="F120" s="334"/>
      <c r="G120" s="335"/>
      <c r="H120" s="336"/>
      <c r="I120" s="337"/>
      <c r="J120" s="338"/>
      <c r="K120" s="338"/>
      <c r="L120" s="338"/>
      <c r="M120" s="339"/>
      <c r="N120" s="338"/>
      <c r="O120" s="338"/>
      <c r="P120" s="327">
        <f t="shared" ref="P120:P122" si="8">P119+J120-M120-O120</f>
        <v>0</v>
      </c>
      <c r="Q120" s="328">
        <f t="shared" si="7"/>
        <v>-1000</v>
      </c>
    </row>
    <row r="121" spans="1:17" s="329" customFormat="1" ht="20.399999999999999" x14ac:dyDescent="0.7">
      <c r="A121" s="340"/>
      <c r="B121" s="319"/>
      <c r="C121" s="331"/>
      <c r="D121" s="332"/>
      <c r="E121" s="335"/>
      <c r="F121" s="334"/>
      <c r="G121" s="335"/>
      <c r="H121" s="336"/>
      <c r="I121" s="337"/>
      <c r="J121" s="338"/>
      <c r="K121" s="338"/>
      <c r="L121" s="338"/>
      <c r="M121" s="339"/>
      <c r="N121" s="338"/>
      <c r="O121" s="338"/>
      <c r="P121" s="327">
        <f t="shared" si="8"/>
        <v>0</v>
      </c>
      <c r="Q121" s="328">
        <f t="shared" si="7"/>
        <v>-1000</v>
      </c>
    </row>
    <row r="122" spans="1:17" s="329" customFormat="1" ht="20.399999999999999" x14ac:dyDescent="0.7">
      <c r="A122" s="342"/>
      <c r="B122" s="319"/>
      <c r="C122" s="331"/>
      <c r="D122" s="332"/>
      <c r="E122" s="335"/>
      <c r="F122" s="334"/>
      <c r="G122" s="335"/>
      <c r="H122" s="336"/>
      <c r="I122" s="337"/>
      <c r="J122" s="338"/>
      <c r="K122" s="338"/>
      <c r="L122" s="338"/>
      <c r="M122" s="339"/>
      <c r="N122" s="338"/>
      <c r="O122" s="338"/>
      <c r="P122" s="327">
        <f t="shared" si="8"/>
        <v>0</v>
      </c>
      <c r="Q122" s="328">
        <f t="shared" si="7"/>
        <v>-1000</v>
      </c>
    </row>
    <row r="123" spans="1:17" s="329" customFormat="1" ht="20.399999999999999" x14ac:dyDescent="0.7">
      <c r="A123" s="342"/>
      <c r="B123" s="319"/>
      <c r="C123" s="331"/>
      <c r="D123" s="332"/>
      <c r="E123" s="335"/>
      <c r="F123" s="334"/>
      <c r="G123" s="335"/>
      <c r="H123" s="336"/>
      <c r="I123" s="337"/>
      <c r="J123" s="338"/>
      <c r="K123" s="338"/>
      <c r="L123" s="338"/>
      <c r="M123" s="339"/>
      <c r="N123" s="338"/>
      <c r="O123" s="338"/>
      <c r="P123" s="327">
        <f>P122+J123-M123-O123</f>
        <v>0</v>
      </c>
      <c r="Q123" s="328">
        <f t="shared" si="7"/>
        <v>-1000</v>
      </c>
    </row>
    <row r="124" spans="1:17" s="329" customFormat="1" ht="20.399999999999999" x14ac:dyDescent="0.7">
      <c r="A124" s="342"/>
      <c r="B124" s="319"/>
      <c r="C124" s="331"/>
      <c r="D124" s="332"/>
      <c r="E124" s="335"/>
      <c r="F124" s="334"/>
      <c r="G124" s="335"/>
      <c r="H124" s="336"/>
      <c r="I124" s="337"/>
      <c r="J124" s="338"/>
      <c r="K124" s="338"/>
      <c r="L124" s="338"/>
      <c r="M124" s="339"/>
      <c r="N124" s="338"/>
      <c r="O124" s="338"/>
      <c r="P124" s="327">
        <f t="shared" ref="P124:P164" si="9">P123+J124-M124-O124</f>
        <v>0</v>
      </c>
      <c r="Q124" s="328">
        <f t="shared" si="7"/>
        <v>-1000</v>
      </c>
    </row>
    <row r="125" spans="1:17" s="329" customFormat="1" ht="20.399999999999999" x14ac:dyDescent="0.7">
      <c r="A125" s="342"/>
      <c r="B125" s="319"/>
      <c r="C125" s="331"/>
      <c r="D125" s="332"/>
      <c r="E125" s="335"/>
      <c r="F125" s="334"/>
      <c r="G125" s="335"/>
      <c r="H125" s="336"/>
      <c r="I125" s="337"/>
      <c r="J125" s="338"/>
      <c r="K125" s="338"/>
      <c r="L125" s="338"/>
      <c r="M125" s="339"/>
      <c r="N125" s="338"/>
      <c r="O125" s="338"/>
      <c r="P125" s="327">
        <f t="shared" si="9"/>
        <v>0</v>
      </c>
      <c r="Q125" s="328">
        <f t="shared" si="7"/>
        <v>-1000</v>
      </c>
    </row>
    <row r="126" spans="1:17" s="329" customFormat="1" ht="20.399999999999999" x14ac:dyDescent="0.7">
      <c r="A126" s="342"/>
      <c r="B126" s="319"/>
      <c r="C126" s="331"/>
      <c r="D126" s="332"/>
      <c r="E126" s="335"/>
      <c r="F126" s="334"/>
      <c r="G126" s="335"/>
      <c r="H126" s="336"/>
      <c r="I126" s="337"/>
      <c r="J126" s="338"/>
      <c r="K126" s="338"/>
      <c r="L126" s="338"/>
      <c r="M126" s="339"/>
      <c r="N126" s="338"/>
      <c r="O126" s="338"/>
      <c r="P126" s="327">
        <f t="shared" si="9"/>
        <v>0</v>
      </c>
      <c r="Q126" s="328">
        <f t="shared" si="7"/>
        <v>-1000</v>
      </c>
    </row>
    <row r="127" spans="1:17" s="329" customFormat="1" ht="20.399999999999999" x14ac:dyDescent="0.7">
      <c r="A127" s="342"/>
      <c r="B127" s="319"/>
      <c r="C127" s="331"/>
      <c r="D127" s="332"/>
      <c r="E127" s="335"/>
      <c r="F127" s="334"/>
      <c r="G127" s="335"/>
      <c r="H127" s="336"/>
      <c r="I127" s="337"/>
      <c r="J127" s="338"/>
      <c r="K127" s="338"/>
      <c r="L127" s="338"/>
      <c r="M127" s="339"/>
      <c r="N127" s="338"/>
      <c r="O127" s="338"/>
      <c r="P127" s="327">
        <f t="shared" si="9"/>
        <v>0</v>
      </c>
      <c r="Q127" s="328">
        <f t="shared" si="7"/>
        <v>-1000</v>
      </c>
    </row>
    <row r="128" spans="1:17" s="329" customFormat="1" ht="20.399999999999999" x14ac:dyDescent="0.7">
      <c r="A128" s="342"/>
      <c r="B128" s="319"/>
      <c r="C128" s="331"/>
      <c r="D128" s="332"/>
      <c r="E128" s="335"/>
      <c r="F128" s="334"/>
      <c r="G128" s="335"/>
      <c r="H128" s="336"/>
      <c r="I128" s="337"/>
      <c r="J128" s="338"/>
      <c r="K128" s="338"/>
      <c r="L128" s="338"/>
      <c r="M128" s="339"/>
      <c r="N128" s="338"/>
      <c r="O128" s="338"/>
      <c r="P128" s="327">
        <f t="shared" si="9"/>
        <v>0</v>
      </c>
      <c r="Q128" s="328">
        <f t="shared" si="7"/>
        <v>-1000</v>
      </c>
    </row>
    <row r="129" spans="1:17" s="329" customFormat="1" ht="20.399999999999999" x14ac:dyDescent="0.7">
      <c r="A129" s="342"/>
      <c r="B129" s="319"/>
      <c r="C129" s="331"/>
      <c r="D129" s="332"/>
      <c r="E129" s="335"/>
      <c r="F129" s="334"/>
      <c r="G129" s="335"/>
      <c r="H129" s="336"/>
      <c r="I129" s="337"/>
      <c r="J129" s="338"/>
      <c r="K129" s="338"/>
      <c r="L129" s="338"/>
      <c r="M129" s="339"/>
      <c r="N129" s="338"/>
      <c r="O129" s="338"/>
      <c r="P129" s="327">
        <f t="shared" si="9"/>
        <v>0</v>
      </c>
      <c r="Q129" s="328">
        <f t="shared" si="7"/>
        <v>-1000</v>
      </c>
    </row>
    <row r="130" spans="1:17" s="329" customFormat="1" ht="20.399999999999999" x14ac:dyDescent="0.7">
      <c r="A130" s="342"/>
      <c r="B130" s="319"/>
      <c r="C130" s="331"/>
      <c r="D130" s="332"/>
      <c r="E130" s="335"/>
      <c r="F130" s="334"/>
      <c r="G130" s="335"/>
      <c r="H130" s="336"/>
      <c r="I130" s="337"/>
      <c r="J130" s="338"/>
      <c r="K130" s="338"/>
      <c r="L130" s="338"/>
      <c r="M130" s="339"/>
      <c r="N130" s="338"/>
      <c r="O130" s="338"/>
      <c r="P130" s="327">
        <f t="shared" si="9"/>
        <v>0</v>
      </c>
      <c r="Q130" s="328">
        <f t="shared" si="7"/>
        <v>-1000</v>
      </c>
    </row>
    <row r="131" spans="1:17" s="329" customFormat="1" ht="20.399999999999999" x14ac:dyDescent="0.7">
      <c r="A131" s="342"/>
      <c r="B131" s="319"/>
      <c r="C131" s="331"/>
      <c r="D131" s="332"/>
      <c r="E131" s="335"/>
      <c r="F131" s="334"/>
      <c r="G131" s="335"/>
      <c r="H131" s="336"/>
      <c r="I131" s="337"/>
      <c r="J131" s="338"/>
      <c r="K131" s="338"/>
      <c r="L131" s="338"/>
      <c r="M131" s="339"/>
      <c r="N131" s="338"/>
      <c r="O131" s="338"/>
      <c r="P131" s="327">
        <f t="shared" si="9"/>
        <v>0</v>
      </c>
      <c r="Q131" s="328">
        <f t="shared" si="7"/>
        <v>-1000</v>
      </c>
    </row>
    <row r="132" spans="1:17" s="329" customFormat="1" ht="20.399999999999999" x14ac:dyDescent="0.7">
      <c r="A132" s="342"/>
      <c r="B132" s="319"/>
      <c r="C132" s="331"/>
      <c r="D132" s="332"/>
      <c r="E132" s="335"/>
      <c r="F132" s="334"/>
      <c r="G132" s="335"/>
      <c r="H132" s="336"/>
      <c r="I132" s="337"/>
      <c r="J132" s="338"/>
      <c r="K132" s="338"/>
      <c r="L132" s="338"/>
      <c r="M132" s="339"/>
      <c r="N132" s="338"/>
      <c r="O132" s="338"/>
      <c r="P132" s="327">
        <f t="shared" si="9"/>
        <v>0</v>
      </c>
      <c r="Q132" s="328">
        <f t="shared" si="7"/>
        <v>-1000</v>
      </c>
    </row>
    <row r="133" spans="1:17" s="329" customFormat="1" ht="20.399999999999999" x14ac:dyDescent="0.7">
      <c r="A133" s="342"/>
      <c r="B133" s="319"/>
      <c r="C133" s="331"/>
      <c r="D133" s="332"/>
      <c r="E133" s="335"/>
      <c r="F133" s="334"/>
      <c r="G133" s="335"/>
      <c r="H133" s="336"/>
      <c r="I133" s="337"/>
      <c r="J133" s="338"/>
      <c r="K133" s="338"/>
      <c r="L133" s="338"/>
      <c r="M133" s="339"/>
      <c r="N133" s="338"/>
      <c r="O133" s="338"/>
      <c r="P133" s="327">
        <f t="shared" si="9"/>
        <v>0</v>
      </c>
      <c r="Q133" s="328">
        <f t="shared" si="7"/>
        <v>-1000</v>
      </c>
    </row>
    <row r="134" spans="1:17" s="329" customFormat="1" ht="20.399999999999999" x14ac:dyDescent="0.7">
      <c r="A134" s="342"/>
      <c r="B134" s="319"/>
      <c r="C134" s="331"/>
      <c r="D134" s="332"/>
      <c r="E134" s="335"/>
      <c r="F134" s="334"/>
      <c r="G134" s="335"/>
      <c r="H134" s="336"/>
      <c r="I134" s="337"/>
      <c r="J134" s="338"/>
      <c r="K134" s="338"/>
      <c r="L134" s="338"/>
      <c r="M134" s="339"/>
      <c r="N134" s="338"/>
      <c r="O134" s="338"/>
      <c r="P134" s="327">
        <f t="shared" si="9"/>
        <v>0</v>
      </c>
      <c r="Q134" s="328">
        <f t="shared" si="7"/>
        <v>-1000</v>
      </c>
    </row>
    <row r="135" spans="1:17" s="329" customFormat="1" ht="20.399999999999999" x14ac:dyDescent="0.7">
      <c r="A135" s="342"/>
      <c r="B135" s="319"/>
      <c r="C135" s="331"/>
      <c r="D135" s="332"/>
      <c r="E135" s="335"/>
      <c r="F135" s="334"/>
      <c r="G135" s="335"/>
      <c r="H135" s="336"/>
      <c r="I135" s="337"/>
      <c r="J135" s="338"/>
      <c r="K135" s="338"/>
      <c r="L135" s="338"/>
      <c r="M135" s="339"/>
      <c r="N135" s="338"/>
      <c r="O135" s="338"/>
      <c r="P135" s="327">
        <f t="shared" si="9"/>
        <v>0</v>
      </c>
      <c r="Q135" s="328">
        <f t="shared" si="7"/>
        <v>-1000</v>
      </c>
    </row>
    <row r="136" spans="1:17" s="329" customFormat="1" ht="20.399999999999999" x14ac:dyDescent="0.7">
      <c r="A136" s="342"/>
      <c r="B136" s="319"/>
      <c r="C136" s="331"/>
      <c r="D136" s="332"/>
      <c r="E136" s="335"/>
      <c r="F136" s="334"/>
      <c r="G136" s="335"/>
      <c r="H136" s="336"/>
      <c r="I136" s="337"/>
      <c r="J136" s="338"/>
      <c r="K136" s="338"/>
      <c r="L136" s="338"/>
      <c r="M136" s="339"/>
      <c r="N136" s="338"/>
      <c r="O136" s="338"/>
      <c r="P136" s="327">
        <f t="shared" si="9"/>
        <v>0</v>
      </c>
      <c r="Q136" s="328">
        <f t="shared" si="7"/>
        <v>-1000</v>
      </c>
    </row>
    <row r="137" spans="1:17" s="329" customFormat="1" ht="20.399999999999999" x14ac:dyDescent="0.7">
      <c r="A137" s="342"/>
      <c r="B137" s="319"/>
      <c r="C137" s="331"/>
      <c r="D137" s="332"/>
      <c r="E137" s="335"/>
      <c r="F137" s="334"/>
      <c r="G137" s="335"/>
      <c r="H137" s="336"/>
      <c r="I137" s="337"/>
      <c r="J137" s="338"/>
      <c r="K137" s="338"/>
      <c r="L137" s="338"/>
      <c r="M137" s="339"/>
      <c r="N137" s="338"/>
      <c r="O137" s="338"/>
      <c r="P137" s="327">
        <f t="shared" si="9"/>
        <v>0</v>
      </c>
      <c r="Q137" s="328">
        <f t="shared" si="7"/>
        <v>-1000</v>
      </c>
    </row>
    <row r="138" spans="1:17" s="329" customFormat="1" ht="20.399999999999999" x14ac:dyDescent="0.7">
      <c r="A138" s="342"/>
      <c r="B138" s="319"/>
      <c r="C138" s="331"/>
      <c r="D138" s="332"/>
      <c r="E138" s="335"/>
      <c r="F138" s="334"/>
      <c r="G138" s="335"/>
      <c r="H138" s="336"/>
      <c r="I138" s="337"/>
      <c r="J138" s="338"/>
      <c r="K138" s="338"/>
      <c r="L138" s="338"/>
      <c r="M138" s="339"/>
      <c r="N138" s="338"/>
      <c r="O138" s="338"/>
      <c r="P138" s="327">
        <f t="shared" si="9"/>
        <v>0</v>
      </c>
      <c r="Q138" s="328">
        <f t="shared" si="7"/>
        <v>-1000</v>
      </c>
    </row>
    <row r="139" spans="1:17" s="329" customFormat="1" ht="20.399999999999999" x14ac:dyDescent="0.7">
      <c r="A139" s="342"/>
      <c r="B139" s="319"/>
      <c r="C139" s="331"/>
      <c r="D139" s="332"/>
      <c r="E139" s="335"/>
      <c r="F139" s="334"/>
      <c r="G139" s="335"/>
      <c r="H139" s="336"/>
      <c r="I139" s="337"/>
      <c r="J139" s="338"/>
      <c r="K139" s="338"/>
      <c r="L139" s="338"/>
      <c r="M139" s="339"/>
      <c r="N139" s="338"/>
      <c r="O139" s="338"/>
      <c r="P139" s="327">
        <f t="shared" si="9"/>
        <v>0</v>
      </c>
      <c r="Q139" s="328">
        <f t="shared" si="7"/>
        <v>-1000</v>
      </c>
    </row>
    <row r="140" spans="1:17" s="329" customFormat="1" ht="20.399999999999999" x14ac:dyDescent="0.7">
      <c r="A140" s="342"/>
      <c r="B140" s="319"/>
      <c r="C140" s="331"/>
      <c r="D140" s="332"/>
      <c r="E140" s="335"/>
      <c r="F140" s="334"/>
      <c r="G140" s="335"/>
      <c r="H140" s="336"/>
      <c r="I140" s="337"/>
      <c r="J140" s="338"/>
      <c r="K140" s="338"/>
      <c r="L140" s="338"/>
      <c r="M140" s="339"/>
      <c r="N140" s="338"/>
      <c r="O140" s="338"/>
      <c r="P140" s="327">
        <f t="shared" si="9"/>
        <v>0</v>
      </c>
      <c r="Q140" s="328">
        <f t="shared" si="7"/>
        <v>-1000</v>
      </c>
    </row>
    <row r="141" spans="1:17" s="329" customFormat="1" ht="20.399999999999999" x14ac:dyDescent="0.7">
      <c r="A141" s="342"/>
      <c r="B141" s="319"/>
      <c r="C141" s="331"/>
      <c r="D141" s="332"/>
      <c r="E141" s="335"/>
      <c r="F141" s="334"/>
      <c r="G141" s="335"/>
      <c r="H141" s="336"/>
      <c r="I141" s="337"/>
      <c r="J141" s="338"/>
      <c r="K141" s="338"/>
      <c r="L141" s="338"/>
      <c r="M141" s="339"/>
      <c r="N141" s="338"/>
      <c r="O141" s="338"/>
      <c r="P141" s="327">
        <f t="shared" si="9"/>
        <v>0</v>
      </c>
      <c r="Q141" s="328">
        <f t="shared" si="7"/>
        <v>-1000</v>
      </c>
    </row>
    <row r="142" spans="1:17" s="329" customFormat="1" ht="20.399999999999999" x14ac:dyDescent="0.7">
      <c r="A142" s="342"/>
      <c r="B142" s="319"/>
      <c r="C142" s="331"/>
      <c r="D142" s="332"/>
      <c r="E142" s="335"/>
      <c r="F142" s="334"/>
      <c r="G142" s="335"/>
      <c r="H142" s="336"/>
      <c r="I142" s="337"/>
      <c r="J142" s="338"/>
      <c r="K142" s="338"/>
      <c r="L142" s="338"/>
      <c r="M142" s="339"/>
      <c r="N142" s="338"/>
      <c r="O142" s="338"/>
      <c r="P142" s="327">
        <f t="shared" si="9"/>
        <v>0</v>
      </c>
      <c r="Q142" s="328">
        <f t="shared" si="7"/>
        <v>-1000</v>
      </c>
    </row>
    <row r="143" spans="1:17" s="329" customFormat="1" ht="20.399999999999999" x14ac:dyDescent="0.7">
      <c r="A143" s="342"/>
      <c r="B143" s="319"/>
      <c r="C143" s="331"/>
      <c r="D143" s="332"/>
      <c r="E143" s="335"/>
      <c r="F143" s="334"/>
      <c r="G143" s="335"/>
      <c r="H143" s="336"/>
      <c r="I143" s="337"/>
      <c r="J143" s="338"/>
      <c r="K143" s="338"/>
      <c r="L143" s="338"/>
      <c r="M143" s="339"/>
      <c r="N143" s="338"/>
      <c r="O143" s="338"/>
      <c r="P143" s="327">
        <f t="shared" si="9"/>
        <v>0</v>
      </c>
      <c r="Q143" s="328">
        <f t="shared" si="7"/>
        <v>-1000</v>
      </c>
    </row>
    <row r="144" spans="1:17" s="329" customFormat="1" ht="20.399999999999999" x14ac:dyDescent="0.7">
      <c r="A144" s="342"/>
      <c r="B144" s="319"/>
      <c r="C144" s="331"/>
      <c r="D144" s="332"/>
      <c r="E144" s="335"/>
      <c r="F144" s="334"/>
      <c r="G144" s="335"/>
      <c r="H144" s="336"/>
      <c r="I144" s="337"/>
      <c r="J144" s="338"/>
      <c r="K144" s="338"/>
      <c r="L144" s="338"/>
      <c r="M144" s="339"/>
      <c r="N144" s="338"/>
      <c r="O144" s="338"/>
      <c r="P144" s="327">
        <f t="shared" si="9"/>
        <v>0</v>
      </c>
      <c r="Q144" s="328">
        <f t="shared" si="7"/>
        <v>-1000</v>
      </c>
    </row>
    <row r="145" spans="1:21" s="329" customFormat="1" ht="20.399999999999999" x14ac:dyDescent="0.7">
      <c r="A145" s="342"/>
      <c r="B145" s="319"/>
      <c r="C145" s="331"/>
      <c r="D145" s="332"/>
      <c r="E145" s="335"/>
      <c r="F145" s="334"/>
      <c r="G145" s="335"/>
      <c r="H145" s="336"/>
      <c r="I145" s="337"/>
      <c r="J145" s="338"/>
      <c r="K145" s="338"/>
      <c r="L145" s="338"/>
      <c r="M145" s="339"/>
      <c r="N145" s="338"/>
      <c r="O145" s="338"/>
      <c r="P145" s="327">
        <f t="shared" si="9"/>
        <v>0</v>
      </c>
      <c r="Q145" s="328">
        <f t="shared" si="7"/>
        <v>-1000</v>
      </c>
    </row>
    <row r="146" spans="1:21" s="329" customFormat="1" ht="20.399999999999999" x14ac:dyDescent="0.7">
      <c r="A146" s="342"/>
      <c r="B146" s="319"/>
      <c r="C146" s="331"/>
      <c r="D146" s="332"/>
      <c r="E146" s="335"/>
      <c r="F146" s="334"/>
      <c r="G146" s="335"/>
      <c r="H146" s="336"/>
      <c r="I146" s="337"/>
      <c r="J146" s="338"/>
      <c r="K146" s="338"/>
      <c r="L146" s="338"/>
      <c r="M146" s="339"/>
      <c r="N146" s="338"/>
      <c r="O146" s="338"/>
      <c r="P146" s="327">
        <f t="shared" si="9"/>
        <v>0</v>
      </c>
      <c r="Q146" s="328">
        <f t="shared" si="7"/>
        <v>-1000</v>
      </c>
    </row>
    <row r="147" spans="1:21" s="329" customFormat="1" ht="20.399999999999999" x14ac:dyDescent="0.7">
      <c r="A147" s="342"/>
      <c r="B147" s="319"/>
      <c r="C147" s="331"/>
      <c r="D147" s="332"/>
      <c r="E147" s="335"/>
      <c r="F147" s="334"/>
      <c r="G147" s="335"/>
      <c r="H147" s="336"/>
      <c r="I147" s="337"/>
      <c r="J147" s="338"/>
      <c r="K147" s="338"/>
      <c r="L147" s="338"/>
      <c r="M147" s="339"/>
      <c r="N147" s="338"/>
      <c r="O147" s="338"/>
      <c r="P147" s="327">
        <f t="shared" si="9"/>
        <v>0</v>
      </c>
      <c r="Q147" s="328">
        <f t="shared" si="7"/>
        <v>-1000</v>
      </c>
    </row>
    <row r="148" spans="1:21" s="329" customFormat="1" ht="20.399999999999999" x14ac:dyDescent="0.7">
      <c r="A148" s="342"/>
      <c r="B148" s="319"/>
      <c r="C148" s="331"/>
      <c r="D148" s="332"/>
      <c r="E148" s="335"/>
      <c r="F148" s="334"/>
      <c r="G148" s="335"/>
      <c r="H148" s="336"/>
      <c r="I148" s="337"/>
      <c r="J148" s="338"/>
      <c r="K148" s="338"/>
      <c r="L148" s="338"/>
      <c r="M148" s="339"/>
      <c r="N148" s="338"/>
      <c r="O148" s="338"/>
      <c r="P148" s="327">
        <f t="shared" si="9"/>
        <v>0</v>
      </c>
      <c r="Q148" s="328">
        <f t="shared" si="7"/>
        <v>-1000</v>
      </c>
    </row>
    <row r="149" spans="1:21" s="329" customFormat="1" ht="20.399999999999999" x14ac:dyDescent="0.7">
      <c r="A149" s="342"/>
      <c r="B149" s="319"/>
      <c r="C149" s="331"/>
      <c r="D149" s="332"/>
      <c r="E149" s="335"/>
      <c r="F149" s="334"/>
      <c r="G149" s="335"/>
      <c r="H149" s="336"/>
      <c r="I149" s="337"/>
      <c r="J149" s="338"/>
      <c r="K149" s="338"/>
      <c r="L149" s="338"/>
      <c r="M149" s="339"/>
      <c r="N149" s="338"/>
      <c r="O149" s="338"/>
      <c r="P149" s="327">
        <f t="shared" si="9"/>
        <v>0</v>
      </c>
      <c r="Q149" s="328">
        <f t="shared" si="7"/>
        <v>-1000</v>
      </c>
    </row>
    <row r="150" spans="1:21" s="329" customFormat="1" ht="20.399999999999999" x14ac:dyDescent="0.7">
      <c r="A150" s="342"/>
      <c r="B150" s="319"/>
      <c r="C150" s="331"/>
      <c r="D150" s="332"/>
      <c r="E150" s="335"/>
      <c r="F150" s="334"/>
      <c r="G150" s="335"/>
      <c r="H150" s="336"/>
      <c r="I150" s="337"/>
      <c r="J150" s="338"/>
      <c r="K150" s="338"/>
      <c r="L150" s="338"/>
      <c r="M150" s="339"/>
      <c r="N150" s="338"/>
      <c r="O150" s="338"/>
      <c r="P150" s="327">
        <f t="shared" si="9"/>
        <v>0</v>
      </c>
      <c r="Q150" s="328">
        <f t="shared" si="7"/>
        <v>-1000</v>
      </c>
    </row>
    <row r="151" spans="1:21" s="329" customFormat="1" ht="20.399999999999999" x14ac:dyDescent="0.7">
      <c r="A151" s="342"/>
      <c r="B151" s="319"/>
      <c r="C151" s="331"/>
      <c r="D151" s="332"/>
      <c r="E151" s="335"/>
      <c r="F151" s="334"/>
      <c r="G151" s="335"/>
      <c r="H151" s="336"/>
      <c r="I151" s="337"/>
      <c r="J151" s="338"/>
      <c r="K151" s="338"/>
      <c r="L151" s="338"/>
      <c r="M151" s="339"/>
      <c r="N151" s="338"/>
      <c r="O151" s="338"/>
      <c r="P151" s="327">
        <f t="shared" si="9"/>
        <v>0</v>
      </c>
      <c r="Q151" s="328">
        <f t="shared" si="7"/>
        <v>-1000</v>
      </c>
    </row>
    <row r="152" spans="1:21" s="329" customFormat="1" ht="20.399999999999999" x14ac:dyDescent="0.7">
      <c r="A152" s="342"/>
      <c r="B152" s="319"/>
      <c r="C152" s="331"/>
      <c r="D152" s="332"/>
      <c r="E152" s="335"/>
      <c r="F152" s="334"/>
      <c r="G152" s="335"/>
      <c r="H152" s="336"/>
      <c r="I152" s="337"/>
      <c r="J152" s="338"/>
      <c r="K152" s="338"/>
      <c r="L152" s="338"/>
      <c r="M152" s="339"/>
      <c r="N152" s="338"/>
      <c r="O152" s="338"/>
      <c r="P152" s="327">
        <f t="shared" si="9"/>
        <v>0</v>
      </c>
      <c r="Q152" s="328">
        <f t="shared" si="7"/>
        <v>-1000</v>
      </c>
    </row>
    <row r="153" spans="1:21" s="329" customFormat="1" ht="20.399999999999999" x14ac:dyDescent="0.7">
      <c r="A153" s="342"/>
      <c r="B153" s="319"/>
      <c r="C153" s="331"/>
      <c r="D153" s="332"/>
      <c r="E153" s="335"/>
      <c r="F153" s="334"/>
      <c r="G153" s="335"/>
      <c r="H153" s="336"/>
      <c r="I153" s="337"/>
      <c r="J153" s="338"/>
      <c r="K153" s="338"/>
      <c r="L153" s="338"/>
      <c r="M153" s="339"/>
      <c r="N153" s="338"/>
      <c r="O153" s="338"/>
      <c r="P153" s="327">
        <f t="shared" si="9"/>
        <v>0</v>
      </c>
      <c r="Q153" s="328">
        <f t="shared" si="7"/>
        <v>-1000</v>
      </c>
    </row>
    <row r="154" spans="1:21" s="329" customFormat="1" ht="20.399999999999999" x14ac:dyDescent="0.7">
      <c r="A154" s="342"/>
      <c r="B154" s="319"/>
      <c r="C154" s="331"/>
      <c r="D154" s="332"/>
      <c r="E154" s="335"/>
      <c r="F154" s="334"/>
      <c r="G154" s="335"/>
      <c r="H154" s="336"/>
      <c r="I154" s="337"/>
      <c r="J154" s="338"/>
      <c r="K154" s="338"/>
      <c r="L154" s="338"/>
      <c r="M154" s="339"/>
      <c r="N154" s="338"/>
      <c r="O154" s="338"/>
      <c r="P154" s="327">
        <f t="shared" si="9"/>
        <v>0</v>
      </c>
      <c r="Q154" s="328">
        <f t="shared" si="7"/>
        <v>-1000</v>
      </c>
    </row>
    <row r="155" spans="1:21" s="329" customFormat="1" ht="20.399999999999999" x14ac:dyDescent="0.7">
      <c r="A155" s="342"/>
      <c r="B155" s="319"/>
      <c r="C155" s="331"/>
      <c r="D155" s="332"/>
      <c r="E155" s="335"/>
      <c r="F155" s="334"/>
      <c r="G155" s="335"/>
      <c r="H155" s="336"/>
      <c r="I155" s="337"/>
      <c r="J155" s="338"/>
      <c r="K155" s="338"/>
      <c r="L155" s="338"/>
      <c r="M155" s="339"/>
      <c r="N155" s="338"/>
      <c r="O155" s="338"/>
      <c r="P155" s="327">
        <f t="shared" si="9"/>
        <v>0</v>
      </c>
      <c r="Q155" s="328">
        <f t="shared" si="7"/>
        <v>-1000</v>
      </c>
    </row>
    <row r="156" spans="1:21" s="329" customFormat="1" ht="20.399999999999999" x14ac:dyDescent="0.7">
      <c r="A156" s="342"/>
      <c r="B156" s="319"/>
      <c r="C156" s="331"/>
      <c r="D156" s="332"/>
      <c r="E156" s="335"/>
      <c r="F156" s="334"/>
      <c r="G156" s="335"/>
      <c r="H156" s="336"/>
      <c r="I156" s="337"/>
      <c r="J156" s="338"/>
      <c r="K156" s="338"/>
      <c r="L156" s="338"/>
      <c r="M156" s="339"/>
      <c r="N156" s="338"/>
      <c r="O156" s="338"/>
      <c r="P156" s="327">
        <f t="shared" si="9"/>
        <v>0</v>
      </c>
      <c r="Q156" s="328">
        <f t="shared" si="7"/>
        <v>-1000</v>
      </c>
    </row>
    <row r="157" spans="1:21" s="329" customFormat="1" ht="20.399999999999999" x14ac:dyDescent="0.7">
      <c r="A157" s="342"/>
      <c r="B157" s="319"/>
      <c r="C157" s="331"/>
      <c r="D157" s="332"/>
      <c r="E157" s="335"/>
      <c r="F157" s="334"/>
      <c r="G157" s="335"/>
      <c r="H157" s="336"/>
      <c r="I157" s="337"/>
      <c r="J157" s="338"/>
      <c r="K157" s="338"/>
      <c r="L157" s="338"/>
      <c r="M157" s="339"/>
      <c r="N157" s="338"/>
      <c r="O157" s="338"/>
      <c r="P157" s="327">
        <f t="shared" si="9"/>
        <v>0</v>
      </c>
      <c r="Q157" s="328">
        <f t="shared" si="7"/>
        <v>-1000</v>
      </c>
    </row>
    <row r="158" spans="1:21" s="329" customFormat="1" ht="20.399999999999999" x14ac:dyDescent="0.7">
      <c r="A158" s="342"/>
      <c r="B158" s="319"/>
      <c r="C158" s="331"/>
      <c r="D158" s="332"/>
      <c r="E158" s="335"/>
      <c r="F158" s="334"/>
      <c r="G158" s="335"/>
      <c r="H158" s="336"/>
      <c r="I158" s="337"/>
      <c r="J158" s="338"/>
      <c r="K158" s="338"/>
      <c r="L158" s="338"/>
      <c r="M158" s="339"/>
      <c r="N158" s="338"/>
      <c r="O158" s="338"/>
      <c r="P158" s="327">
        <f t="shared" si="9"/>
        <v>0</v>
      </c>
      <c r="Q158" s="328">
        <f t="shared" si="7"/>
        <v>-1000</v>
      </c>
      <c r="S158" s="329">
        <v>699340</v>
      </c>
      <c r="T158" s="329">
        <v>707000</v>
      </c>
    </row>
    <row r="159" spans="1:21" s="329" customFormat="1" ht="20.399999999999999" x14ac:dyDescent="0.7">
      <c r="A159" s="342"/>
      <c r="B159" s="319"/>
      <c r="C159" s="331"/>
      <c r="D159" s="332"/>
      <c r="E159" s="335"/>
      <c r="F159" s="334"/>
      <c r="G159" s="335"/>
      <c r="H159" s="336"/>
      <c r="I159" s="337"/>
      <c r="J159" s="338"/>
      <c r="K159" s="338"/>
      <c r="L159" s="338"/>
      <c r="M159" s="339"/>
      <c r="N159" s="338"/>
      <c r="O159" s="338"/>
      <c r="P159" s="327">
        <f t="shared" si="9"/>
        <v>0</v>
      </c>
      <c r="Q159" s="328">
        <f t="shared" si="7"/>
        <v>-1000</v>
      </c>
      <c r="S159" s="329">
        <v>26446827</v>
      </c>
    </row>
    <row r="160" spans="1:21" s="329" customFormat="1" ht="20.399999999999999" x14ac:dyDescent="0.7">
      <c r="A160" s="342"/>
      <c r="B160" s="319"/>
      <c r="C160" s="331"/>
      <c r="D160" s="332"/>
      <c r="E160" s="335"/>
      <c r="F160" s="334"/>
      <c r="G160" s="335"/>
      <c r="H160" s="336"/>
      <c r="I160" s="337"/>
      <c r="J160" s="338"/>
      <c r="K160" s="338"/>
      <c r="L160" s="338"/>
      <c r="M160" s="339"/>
      <c r="N160" s="338"/>
      <c r="O160" s="338"/>
      <c r="P160" s="327">
        <f>P159+J160-M160-O160</f>
        <v>0</v>
      </c>
      <c r="Q160" s="328">
        <f t="shared" si="7"/>
        <v>-1000</v>
      </c>
      <c r="S160" s="329">
        <v>25631150</v>
      </c>
      <c r="T160" s="329">
        <v>16027250</v>
      </c>
      <c r="U160" s="329">
        <v>13572560</v>
      </c>
    </row>
    <row r="161" spans="1:20" s="329" customFormat="1" ht="20.399999999999999" x14ac:dyDescent="0.7">
      <c r="A161" s="342"/>
      <c r="B161" s="319"/>
      <c r="C161" s="331"/>
      <c r="D161" s="332"/>
      <c r="E161" s="335"/>
      <c r="F161" s="334"/>
      <c r="G161" s="335"/>
      <c r="H161" s="336"/>
      <c r="I161" s="337"/>
      <c r="J161" s="338"/>
      <c r="K161" s="338"/>
      <c r="L161" s="338"/>
      <c r="M161" s="339"/>
      <c r="N161" s="338"/>
      <c r="O161" s="338"/>
      <c r="P161" s="327">
        <f t="shared" si="9"/>
        <v>0</v>
      </c>
      <c r="Q161" s="328">
        <f t="shared" si="7"/>
        <v>-1000</v>
      </c>
      <c r="S161" s="329">
        <f>S158+S159-S160</f>
        <v>1515017</v>
      </c>
      <c r="T161" s="329">
        <f>T158+T160-U160</f>
        <v>3161690</v>
      </c>
    </row>
    <row r="162" spans="1:20" s="329" customFormat="1" ht="20.399999999999999" x14ac:dyDescent="0.7">
      <c r="A162" s="342"/>
      <c r="B162" s="319"/>
      <c r="C162" s="331"/>
      <c r="D162" s="332"/>
      <c r="E162" s="335"/>
      <c r="F162" s="334"/>
      <c r="G162" s="335"/>
      <c r="H162" s="336"/>
      <c r="I162" s="337"/>
      <c r="J162" s="338"/>
      <c r="K162" s="338"/>
      <c r="L162" s="338"/>
      <c r="M162" s="339"/>
      <c r="N162" s="338"/>
      <c r="O162" s="338"/>
      <c r="P162" s="327">
        <f t="shared" si="9"/>
        <v>0</v>
      </c>
      <c r="Q162" s="328">
        <f t="shared" si="7"/>
        <v>-1000</v>
      </c>
    </row>
    <row r="163" spans="1:20" s="329" customFormat="1" ht="20.399999999999999" x14ac:dyDescent="0.7">
      <c r="A163" s="342"/>
      <c r="B163" s="319"/>
      <c r="C163" s="331"/>
      <c r="D163" s="332"/>
      <c r="E163" s="335"/>
      <c r="F163" s="334"/>
      <c r="G163" s="335"/>
      <c r="H163" s="336"/>
      <c r="I163" s="337"/>
      <c r="J163" s="338"/>
      <c r="K163" s="338"/>
      <c r="L163" s="338"/>
      <c r="M163" s="339"/>
      <c r="N163" s="338"/>
      <c r="O163" s="338"/>
      <c r="P163" s="327">
        <f t="shared" si="9"/>
        <v>0</v>
      </c>
      <c r="Q163" s="328">
        <f t="shared" si="7"/>
        <v>-1000</v>
      </c>
    </row>
    <row r="164" spans="1:20" s="329" customFormat="1" ht="20.399999999999999" x14ac:dyDescent="0.7">
      <c r="A164" s="342"/>
      <c r="B164" s="319"/>
      <c r="C164" s="331"/>
      <c r="D164" s="332"/>
      <c r="E164" s="335"/>
      <c r="F164" s="334"/>
      <c r="G164" s="335"/>
      <c r="H164" s="336"/>
      <c r="I164" s="337"/>
      <c r="J164" s="338"/>
      <c r="K164" s="338"/>
      <c r="L164" s="338"/>
      <c r="M164" s="339"/>
      <c r="N164" s="338"/>
      <c r="O164" s="338"/>
      <c r="P164" s="327">
        <f t="shared" si="9"/>
        <v>0</v>
      </c>
      <c r="Q164" s="328">
        <f t="shared" si="7"/>
        <v>-1000</v>
      </c>
    </row>
    <row r="165" spans="1:20" s="329" customFormat="1" ht="20.399999999999999" x14ac:dyDescent="0.7">
      <c r="A165" s="342"/>
      <c r="B165" s="319"/>
      <c r="C165" s="331"/>
      <c r="D165" s="332"/>
      <c r="E165" s="335"/>
      <c r="F165" s="334"/>
      <c r="G165" s="335"/>
      <c r="H165" s="336"/>
      <c r="I165" s="337"/>
      <c r="J165" s="338"/>
      <c r="K165" s="338"/>
      <c r="L165" s="338"/>
      <c r="M165" s="339"/>
      <c r="N165" s="338"/>
      <c r="O165" s="338"/>
      <c r="P165" s="327">
        <f>P164+J165-M165-O165</f>
        <v>0</v>
      </c>
      <c r="Q165" s="328">
        <f t="shared" si="7"/>
        <v>-1000</v>
      </c>
    </row>
    <row r="166" spans="1:20" s="329" customFormat="1" ht="20.399999999999999" x14ac:dyDescent="0.7">
      <c r="A166" s="342"/>
      <c r="B166" s="319"/>
      <c r="C166" s="331"/>
      <c r="D166" s="332"/>
      <c r="E166" s="335"/>
      <c r="F166" s="334"/>
      <c r="G166" s="335"/>
      <c r="H166" s="336"/>
      <c r="I166" s="337"/>
      <c r="J166" s="338"/>
      <c r="K166" s="338"/>
      <c r="L166" s="338"/>
      <c r="M166" s="339"/>
      <c r="N166" s="338"/>
      <c r="O166" s="338"/>
      <c r="P166" s="327">
        <f t="shared" ref="P166:P178" si="10">P165+J166-M166-O166</f>
        <v>0</v>
      </c>
      <c r="Q166" s="328">
        <f t="shared" si="7"/>
        <v>-1000</v>
      </c>
    </row>
    <row r="167" spans="1:20" s="329" customFormat="1" ht="20.399999999999999" x14ac:dyDescent="0.7">
      <c r="A167" s="342"/>
      <c r="B167" s="319"/>
      <c r="C167" s="331"/>
      <c r="D167" s="332"/>
      <c r="E167" s="335"/>
      <c r="F167" s="334"/>
      <c r="G167" s="335"/>
      <c r="H167" s="336"/>
      <c r="I167" s="337"/>
      <c r="J167" s="338"/>
      <c r="K167" s="338"/>
      <c r="L167" s="338"/>
      <c r="M167" s="339"/>
      <c r="N167" s="338"/>
      <c r="O167" s="338"/>
      <c r="P167" s="327">
        <f t="shared" si="10"/>
        <v>0</v>
      </c>
      <c r="Q167" s="328">
        <f t="shared" si="7"/>
        <v>-1000</v>
      </c>
    </row>
    <row r="168" spans="1:20" s="329" customFormat="1" ht="20.399999999999999" x14ac:dyDescent="0.7">
      <c r="A168" s="342"/>
      <c r="B168" s="319"/>
      <c r="C168" s="331"/>
      <c r="D168" s="332"/>
      <c r="E168" s="335"/>
      <c r="F168" s="334"/>
      <c r="G168" s="335"/>
      <c r="H168" s="336"/>
      <c r="I168" s="337"/>
      <c r="J168" s="338"/>
      <c r="K168" s="338"/>
      <c r="L168" s="338"/>
      <c r="M168" s="339"/>
      <c r="N168" s="338"/>
      <c r="O168" s="338"/>
      <c r="P168" s="327">
        <f t="shared" si="10"/>
        <v>0</v>
      </c>
      <c r="Q168" s="328">
        <f t="shared" si="7"/>
        <v>-1000</v>
      </c>
    </row>
    <row r="169" spans="1:20" s="329" customFormat="1" ht="20.399999999999999" x14ac:dyDescent="0.7">
      <c r="A169" s="342"/>
      <c r="B169" s="319"/>
      <c r="C169" s="331"/>
      <c r="D169" s="332"/>
      <c r="E169" s="335"/>
      <c r="F169" s="334"/>
      <c r="G169" s="335"/>
      <c r="H169" s="336"/>
      <c r="I169" s="337"/>
      <c r="J169" s="338"/>
      <c r="K169" s="338"/>
      <c r="L169" s="338"/>
      <c r="M169" s="339"/>
      <c r="N169" s="338"/>
      <c r="O169" s="338"/>
      <c r="P169" s="327">
        <f t="shared" si="10"/>
        <v>0</v>
      </c>
      <c r="Q169" s="328">
        <f t="shared" si="7"/>
        <v>-1000</v>
      </c>
    </row>
    <row r="170" spans="1:20" s="329" customFormat="1" ht="20.399999999999999" x14ac:dyDescent="0.7">
      <c r="A170" s="342"/>
      <c r="B170" s="319"/>
      <c r="C170" s="331"/>
      <c r="D170" s="332"/>
      <c r="E170" s="335"/>
      <c r="F170" s="334"/>
      <c r="G170" s="335"/>
      <c r="H170" s="336"/>
      <c r="I170" s="337"/>
      <c r="J170" s="338"/>
      <c r="K170" s="338"/>
      <c r="L170" s="338"/>
      <c r="M170" s="339"/>
      <c r="N170" s="338"/>
      <c r="O170" s="338"/>
      <c r="P170" s="327">
        <f t="shared" si="10"/>
        <v>0</v>
      </c>
      <c r="Q170" s="328">
        <f t="shared" si="7"/>
        <v>-1000</v>
      </c>
    </row>
    <row r="171" spans="1:20" s="329" customFormat="1" ht="20.399999999999999" x14ac:dyDescent="0.7">
      <c r="A171" s="342"/>
      <c r="B171" s="319"/>
      <c r="C171" s="331"/>
      <c r="D171" s="332"/>
      <c r="E171" s="335"/>
      <c r="F171" s="334"/>
      <c r="G171" s="335"/>
      <c r="H171" s="336"/>
      <c r="I171" s="337"/>
      <c r="J171" s="338"/>
      <c r="K171" s="338"/>
      <c r="L171" s="338"/>
      <c r="M171" s="339"/>
      <c r="N171" s="338"/>
      <c r="O171" s="338"/>
      <c r="P171" s="327">
        <f t="shared" si="10"/>
        <v>0</v>
      </c>
      <c r="Q171" s="328">
        <f t="shared" si="7"/>
        <v>-1000</v>
      </c>
    </row>
    <row r="172" spans="1:20" s="329" customFormat="1" ht="20.399999999999999" x14ac:dyDescent="0.7">
      <c r="A172" s="342"/>
      <c r="B172" s="319"/>
      <c r="C172" s="331"/>
      <c r="D172" s="332"/>
      <c r="E172" s="335"/>
      <c r="F172" s="334"/>
      <c r="G172" s="335"/>
      <c r="H172" s="336"/>
      <c r="I172" s="337"/>
      <c r="J172" s="338"/>
      <c r="K172" s="338"/>
      <c r="L172" s="338"/>
      <c r="M172" s="339"/>
      <c r="N172" s="338"/>
      <c r="O172" s="338"/>
      <c r="P172" s="327">
        <f t="shared" si="10"/>
        <v>0</v>
      </c>
      <c r="Q172" s="328">
        <f t="shared" si="7"/>
        <v>-1000</v>
      </c>
    </row>
    <row r="173" spans="1:20" s="329" customFormat="1" ht="20.399999999999999" x14ac:dyDescent="0.7">
      <c r="A173" s="342"/>
      <c r="B173" s="319"/>
      <c r="C173" s="331"/>
      <c r="D173" s="332"/>
      <c r="E173" s="335"/>
      <c r="F173" s="334"/>
      <c r="G173" s="335"/>
      <c r="H173" s="336"/>
      <c r="I173" s="337"/>
      <c r="J173" s="338"/>
      <c r="K173" s="338"/>
      <c r="L173" s="338"/>
      <c r="M173" s="339"/>
      <c r="N173" s="338"/>
      <c r="O173" s="338"/>
      <c r="P173" s="327">
        <f t="shared" si="10"/>
        <v>0</v>
      </c>
      <c r="Q173" s="328">
        <f t="shared" si="7"/>
        <v>-1000</v>
      </c>
    </row>
    <row r="174" spans="1:20" s="329" customFormat="1" ht="20.399999999999999" x14ac:dyDescent="0.7">
      <c r="A174" s="342"/>
      <c r="B174" s="319"/>
      <c r="C174" s="331"/>
      <c r="D174" s="332"/>
      <c r="E174" s="335"/>
      <c r="F174" s="334"/>
      <c r="G174" s="335"/>
      <c r="H174" s="336"/>
      <c r="I174" s="337"/>
      <c r="J174" s="338"/>
      <c r="K174" s="338"/>
      <c r="L174" s="338"/>
      <c r="M174" s="339"/>
      <c r="N174" s="338"/>
      <c r="O174" s="338"/>
      <c r="P174" s="327">
        <f t="shared" si="10"/>
        <v>0</v>
      </c>
      <c r="Q174" s="328">
        <f t="shared" si="7"/>
        <v>-1000</v>
      </c>
    </row>
    <row r="175" spans="1:20" s="329" customFormat="1" ht="20.399999999999999" x14ac:dyDescent="0.7">
      <c r="A175" s="342"/>
      <c r="B175" s="319"/>
      <c r="C175" s="331"/>
      <c r="D175" s="332"/>
      <c r="E175" s="335"/>
      <c r="F175" s="334"/>
      <c r="G175" s="335"/>
      <c r="H175" s="336"/>
      <c r="I175" s="337"/>
      <c r="J175" s="338"/>
      <c r="K175" s="338"/>
      <c r="L175" s="338"/>
      <c r="M175" s="339"/>
      <c r="N175" s="338"/>
      <c r="O175" s="338"/>
      <c r="P175" s="327">
        <f t="shared" si="10"/>
        <v>0</v>
      </c>
      <c r="Q175" s="328">
        <f t="shared" si="7"/>
        <v>-1000</v>
      </c>
    </row>
    <row r="176" spans="1:20" s="329" customFormat="1" ht="20.399999999999999" x14ac:dyDescent="0.7">
      <c r="A176" s="342"/>
      <c r="B176" s="319"/>
      <c r="C176" s="331"/>
      <c r="D176" s="332"/>
      <c r="E176" s="335"/>
      <c r="F176" s="334"/>
      <c r="G176" s="335"/>
      <c r="H176" s="336"/>
      <c r="I176" s="337"/>
      <c r="J176" s="338"/>
      <c r="K176" s="338"/>
      <c r="L176" s="338"/>
      <c r="M176" s="339"/>
      <c r="N176" s="338"/>
      <c r="O176" s="338"/>
      <c r="P176" s="327">
        <f t="shared" si="10"/>
        <v>0</v>
      </c>
      <c r="Q176" s="328">
        <f t="shared" si="7"/>
        <v>-1000</v>
      </c>
    </row>
    <row r="177" spans="1:17" s="329" customFormat="1" ht="20.399999999999999" x14ac:dyDescent="0.7">
      <c r="A177" s="342"/>
      <c r="B177" s="319"/>
      <c r="C177" s="331"/>
      <c r="D177" s="332"/>
      <c r="E177" s="335"/>
      <c r="F177" s="334"/>
      <c r="G177" s="335"/>
      <c r="H177" s="336"/>
      <c r="I177" s="337"/>
      <c r="J177" s="338"/>
      <c r="K177" s="338"/>
      <c r="L177" s="338"/>
      <c r="M177" s="339"/>
      <c r="N177" s="338"/>
      <c r="O177" s="338"/>
      <c r="P177" s="327">
        <f t="shared" si="10"/>
        <v>0</v>
      </c>
      <c r="Q177" s="328">
        <f t="shared" si="7"/>
        <v>-1000</v>
      </c>
    </row>
    <row r="178" spans="1:17" s="329" customFormat="1" ht="20.399999999999999" x14ac:dyDescent="0.7">
      <c r="A178" s="342"/>
      <c r="B178" s="319"/>
      <c r="C178" s="331"/>
      <c r="D178" s="332"/>
      <c r="E178" s="333"/>
      <c r="F178" s="343"/>
      <c r="G178" s="335"/>
      <c r="H178" s="323"/>
      <c r="I178" s="344"/>
      <c r="J178" s="339"/>
      <c r="K178" s="339"/>
      <c r="L178" s="339"/>
      <c r="M178" s="339"/>
      <c r="N178" s="338"/>
      <c r="O178" s="338"/>
      <c r="P178" s="327">
        <f t="shared" si="10"/>
        <v>0</v>
      </c>
      <c r="Q178" s="328">
        <f t="shared" si="7"/>
        <v>-1000</v>
      </c>
    </row>
    <row r="179" spans="1:17" s="329" customFormat="1" ht="21" thickBot="1" x14ac:dyDescent="0.75">
      <c r="A179" s="345"/>
      <c r="B179" s="346"/>
      <c r="C179" s="347"/>
      <c r="D179" s="348"/>
      <c r="E179" s="347"/>
      <c r="F179" s="349"/>
      <c r="G179" s="345"/>
      <c r="H179" s="345"/>
      <c r="I179" s="350">
        <f t="shared" ref="I179:Q179" si="11">SUBTOTAL(109,I5:I178)</f>
        <v>0</v>
      </c>
      <c r="J179" s="350">
        <f t="shared" si="11"/>
        <v>0</v>
      </c>
      <c r="K179" s="350">
        <f t="shared" si="11"/>
        <v>0</v>
      </c>
      <c r="L179" s="350">
        <f t="shared" si="11"/>
        <v>0</v>
      </c>
      <c r="M179" s="350">
        <f t="shared" si="11"/>
        <v>20280545</v>
      </c>
      <c r="N179" s="350">
        <f t="shared" si="11"/>
        <v>2000</v>
      </c>
      <c r="O179" s="350">
        <f t="shared" si="11"/>
        <v>0</v>
      </c>
      <c r="P179" s="350">
        <f t="shared" si="11"/>
        <v>-60028890</v>
      </c>
      <c r="Q179" s="350">
        <f t="shared" si="11"/>
        <v>-129000</v>
      </c>
    </row>
    <row r="180" spans="1:17" s="356" customFormat="1" ht="21" thickTop="1" x14ac:dyDescent="0.7">
      <c r="A180" s="329"/>
      <c r="B180" s="351" t="s">
        <v>203</v>
      </c>
      <c r="C180" s="352"/>
      <c r="D180" s="353"/>
      <c r="E180" s="352"/>
      <c r="F180" s="354" t="s">
        <v>164</v>
      </c>
      <c r="G180" s="329"/>
      <c r="H180" s="329"/>
      <c r="I180" s="329"/>
      <c r="J180" s="329"/>
      <c r="K180" s="355"/>
      <c r="L180" s="329"/>
      <c r="M180" s="341"/>
    </row>
    <row r="181" spans="1:17" s="329" customFormat="1" ht="20.399999999999999" x14ac:dyDescent="0.7">
      <c r="B181" s="351"/>
      <c r="C181" s="352"/>
      <c r="D181" s="353"/>
      <c r="E181" s="352"/>
      <c r="F181" s="354"/>
      <c r="M181" s="341"/>
    </row>
    <row r="182" spans="1:17" s="329" customFormat="1" ht="20.399999999999999" x14ac:dyDescent="0.7">
      <c r="B182" s="357" t="s">
        <v>689</v>
      </c>
      <c r="D182" s="353"/>
      <c r="F182" s="329" t="s">
        <v>154</v>
      </c>
      <c r="K182" s="358"/>
      <c r="N182" s="355"/>
      <c r="P182" s="341"/>
    </row>
    <row r="183" spans="1:17" x14ac:dyDescent="0.7">
      <c r="B183" s="359"/>
      <c r="C183" s="88"/>
      <c r="E183" s="88"/>
      <c r="F183" s="88"/>
      <c r="K183" s="116"/>
      <c r="P183" s="102"/>
    </row>
    <row r="184" spans="1:17" x14ac:dyDescent="0.7">
      <c r="B184" s="359"/>
      <c r="C184" s="88"/>
      <c r="E184" s="88"/>
      <c r="F184" s="88"/>
      <c r="K184" s="116"/>
      <c r="P184" s="164"/>
    </row>
    <row r="185" spans="1:17" x14ac:dyDescent="0.7">
      <c r="B185" s="359"/>
      <c r="C185" s="88"/>
      <c r="E185" s="88"/>
      <c r="F185" s="88"/>
      <c r="K185" s="116"/>
    </row>
    <row r="186" spans="1:17" x14ac:dyDescent="0.7">
      <c r="B186" s="359"/>
      <c r="C186" s="88"/>
      <c r="E186" s="88"/>
      <c r="F186" s="88"/>
      <c r="K186" s="116"/>
      <c r="P186" s="102"/>
    </row>
    <row r="187" spans="1:17" x14ac:dyDescent="0.7">
      <c r="B187" s="359"/>
      <c r="C187" s="88"/>
      <c r="E187" s="88"/>
      <c r="F187" s="88"/>
      <c r="K187" s="116"/>
    </row>
    <row r="188" spans="1:17" x14ac:dyDescent="0.7">
      <c r="B188" s="359"/>
      <c r="C188" s="88"/>
      <c r="E188" s="88"/>
      <c r="F188" s="88"/>
      <c r="K188" s="116"/>
    </row>
    <row r="189" spans="1:17" x14ac:dyDescent="0.7">
      <c r="B189" s="359"/>
      <c r="C189" s="88"/>
      <c r="E189" s="88"/>
      <c r="F189" s="88"/>
      <c r="K189" s="88"/>
    </row>
    <row r="190" spans="1:17" x14ac:dyDescent="0.7">
      <c r="B190" s="359"/>
      <c r="C190" s="88"/>
      <c r="E190" s="88"/>
      <c r="F190" s="88"/>
      <c r="K190" s="88"/>
    </row>
    <row r="191" spans="1:17" x14ac:dyDescent="0.7">
      <c r="B191" s="359"/>
      <c r="C191" s="88"/>
      <c r="E191" s="88"/>
      <c r="F191" s="88"/>
      <c r="K191" s="88"/>
      <c r="N191" s="88"/>
    </row>
    <row r="192" spans="1:17" x14ac:dyDescent="0.7">
      <c r="B192" s="359"/>
      <c r="C192" s="88"/>
      <c r="E192" s="88"/>
      <c r="F192" s="88"/>
      <c r="K192" s="88"/>
      <c r="N192" s="88"/>
    </row>
    <row r="193" spans="2:14" x14ac:dyDescent="0.7">
      <c r="B193" s="359"/>
      <c r="C193" s="88"/>
      <c r="E193" s="88"/>
      <c r="F193" s="88"/>
      <c r="K193" s="88"/>
      <c r="N193" s="88"/>
    </row>
    <row r="194" spans="2:14" x14ac:dyDescent="0.7">
      <c r="B194" s="359"/>
      <c r="C194" s="88"/>
      <c r="E194" s="88"/>
      <c r="F194" s="88"/>
      <c r="K194" s="88"/>
      <c r="N194" s="88"/>
    </row>
    <row r="195" spans="2:14" x14ac:dyDescent="0.7">
      <c r="B195" s="359"/>
      <c r="C195" s="88"/>
      <c r="E195" s="88"/>
      <c r="F195" s="88"/>
      <c r="K195" s="88"/>
      <c r="N195" s="88"/>
    </row>
    <row r="196" spans="2:14" x14ac:dyDescent="0.7">
      <c r="B196" s="359"/>
      <c r="C196" s="88"/>
      <c r="E196" s="88"/>
      <c r="F196" s="88"/>
      <c r="K196" s="88"/>
      <c r="N196" s="88"/>
    </row>
    <row r="197" spans="2:14" x14ac:dyDescent="0.7">
      <c r="B197" s="359"/>
      <c r="C197" s="88"/>
      <c r="E197" s="88"/>
      <c r="F197" s="88"/>
      <c r="K197" s="88"/>
      <c r="N197" s="88"/>
    </row>
    <row r="198" spans="2:14" x14ac:dyDescent="0.7">
      <c r="B198" s="359"/>
      <c r="C198" s="88"/>
      <c r="E198" s="88"/>
      <c r="F198" s="88"/>
      <c r="K198" s="88"/>
      <c r="N198" s="88"/>
    </row>
    <row r="199" spans="2:14" x14ac:dyDescent="0.7">
      <c r="B199" s="359"/>
      <c r="C199" s="88"/>
      <c r="E199" s="88"/>
      <c r="F199" s="88"/>
      <c r="K199" s="88"/>
      <c r="N199" s="88"/>
    </row>
    <row r="200" spans="2:14" x14ac:dyDescent="0.7">
      <c r="B200" s="359"/>
      <c r="C200" s="88"/>
      <c r="E200" s="88"/>
      <c r="F200" s="88"/>
      <c r="K200" s="88"/>
      <c r="N200" s="88"/>
    </row>
    <row r="201" spans="2:14" x14ac:dyDescent="0.7">
      <c r="B201" s="359"/>
      <c r="C201" s="88"/>
      <c r="E201" s="88"/>
      <c r="F201" s="88"/>
      <c r="K201" s="88"/>
      <c r="N201" s="88"/>
    </row>
    <row r="202" spans="2:14" x14ac:dyDescent="0.7">
      <c r="B202" s="359"/>
      <c r="C202" s="88"/>
      <c r="E202" s="88"/>
      <c r="F202" s="88"/>
      <c r="K202" s="88"/>
      <c r="N202" s="88"/>
    </row>
    <row r="203" spans="2:14" x14ac:dyDescent="0.7">
      <c r="B203" s="359"/>
      <c r="C203" s="88"/>
      <c r="E203" s="88"/>
      <c r="F203" s="88"/>
      <c r="K203" s="88"/>
      <c r="N203" s="88"/>
    </row>
    <row r="204" spans="2:14" x14ac:dyDescent="0.7">
      <c r="B204" s="359"/>
      <c r="C204" s="88"/>
      <c r="E204" s="88"/>
      <c r="F204" s="88"/>
      <c r="K204" s="88"/>
      <c r="N204" s="88"/>
    </row>
    <row r="205" spans="2:14" x14ac:dyDescent="0.7">
      <c r="B205" s="359"/>
      <c r="C205" s="88"/>
      <c r="E205" s="88"/>
      <c r="F205" s="88"/>
      <c r="K205" s="88"/>
      <c r="N205" s="88"/>
    </row>
    <row r="206" spans="2:14" x14ac:dyDescent="0.7">
      <c r="B206" s="359"/>
      <c r="C206" s="88"/>
      <c r="E206" s="88"/>
      <c r="F206" s="88"/>
      <c r="K206" s="88"/>
      <c r="N206" s="88"/>
    </row>
    <row r="207" spans="2:14" x14ac:dyDescent="0.7">
      <c r="B207" s="359"/>
      <c r="C207" s="88"/>
      <c r="E207" s="88"/>
      <c r="F207" s="88"/>
      <c r="K207" s="88"/>
      <c r="N207" s="88"/>
    </row>
    <row r="208" spans="2:14" x14ac:dyDescent="0.7">
      <c r="B208" s="359"/>
      <c r="C208" s="88"/>
      <c r="E208" s="88"/>
      <c r="F208" s="88"/>
      <c r="K208" s="88"/>
      <c r="N208" s="88"/>
    </row>
    <row r="209" spans="2:14" x14ac:dyDescent="0.7">
      <c r="B209" s="359"/>
      <c r="C209" s="88"/>
      <c r="E209" s="88"/>
      <c r="F209" s="88"/>
      <c r="K209" s="88"/>
      <c r="N209" s="88"/>
    </row>
    <row r="210" spans="2:14" x14ac:dyDescent="0.7">
      <c r="B210" s="359"/>
      <c r="C210" s="88"/>
      <c r="E210" s="88"/>
      <c r="F210" s="88"/>
      <c r="K210" s="88"/>
      <c r="N210" s="88"/>
    </row>
    <row r="211" spans="2:14" x14ac:dyDescent="0.7">
      <c r="B211" s="359"/>
      <c r="C211" s="88"/>
      <c r="E211" s="88"/>
      <c r="F211" s="88"/>
      <c r="K211" s="88"/>
      <c r="N211" s="88"/>
    </row>
    <row r="212" spans="2:14" x14ac:dyDescent="0.7">
      <c r="N212" s="88"/>
    </row>
    <row r="213" spans="2:14" x14ac:dyDescent="0.7">
      <c r="N213" s="88"/>
    </row>
  </sheetData>
  <mergeCells count="12">
    <mergeCell ref="P2:Q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L2"/>
    <mergeCell ref="M2:O2"/>
  </mergeCells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49"/>
  <sheetViews>
    <sheetView tabSelected="1" zoomScale="130" zoomScaleNormal="130" workbookViewId="0">
      <pane xSplit="2" ySplit="4" topLeftCell="I25" activePane="bottomRight" state="frozen"/>
      <selection pane="topRight" activeCell="C1" sqref="C1"/>
      <selection pane="bottomLeft" activeCell="A5" sqref="A5"/>
      <selection pane="bottomRight" activeCell="B3" sqref="B3"/>
    </sheetView>
  </sheetViews>
  <sheetFormatPr defaultColWidth="9.109375" defaultRowHeight="10.199999999999999" x14ac:dyDescent="0.2"/>
  <cols>
    <col min="1" max="1" width="43.109375" style="396" customWidth="1"/>
    <col min="2" max="2" width="52.5546875" style="396" customWidth="1"/>
    <col min="3" max="3" width="12.88671875" style="392" customWidth="1"/>
    <col min="4" max="4" width="11.5546875" style="392" bestFit="1" customWidth="1"/>
    <col min="5" max="6" width="12.44140625" style="393" customWidth="1"/>
    <col min="7" max="7" width="12.88671875" style="393" customWidth="1"/>
    <col min="8" max="8" width="7.44140625" style="393" hidden="1" customWidth="1"/>
    <col min="9" max="9" width="11" style="393" customWidth="1"/>
    <col min="10" max="10" width="12.6640625" style="393" customWidth="1"/>
    <col min="11" max="11" width="9.5546875" style="392" hidden="1" customWidth="1"/>
    <col min="12" max="12" width="14.6640625" style="394" customWidth="1"/>
    <col min="13" max="13" width="15.5546875" style="394" customWidth="1"/>
    <col min="14" max="14" width="15.33203125" style="394" hidden="1" customWidth="1"/>
    <col min="15" max="16384" width="9.109375" style="394"/>
  </cols>
  <sheetData>
    <row r="1" spans="1:14" ht="20.25" customHeight="1" x14ac:dyDescent="0.2">
      <c r="A1" s="476" t="s">
        <v>741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8"/>
    </row>
    <row r="2" spans="1:14" ht="22.5" customHeight="1" x14ac:dyDescent="0.2">
      <c r="A2" s="479" t="s">
        <v>150</v>
      </c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</row>
    <row r="3" spans="1:14" s="395" customFormat="1" ht="30" customHeight="1" x14ac:dyDescent="0.2">
      <c r="A3" s="398" t="s">
        <v>0</v>
      </c>
      <c r="B3" s="399" t="s">
        <v>58</v>
      </c>
      <c r="C3" s="472" t="s">
        <v>101</v>
      </c>
      <c r="D3" s="473"/>
      <c r="E3" s="480" t="s">
        <v>97</v>
      </c>
      <c r="F3" s="473"/>
      <c r="G3" s="474" t="s">
        <v>149</v>
      </c>
      <c r="H3" s="474"/>
      <c r="I3" s="400" t="s">
        <v>99</v>
      </c>
      <c r="J3" s="401" t="s">
        <v>206</v>
      </c>
      <c r="K3" s="402" t="s">
        <v>100</v>
      </c>
      <c r="L3" s="403" t="s">
        <v>1</v>
      </c>
      <c r="M3" s="404" t="s">
        <v>60</v>
      </c>
      <c r="N3" s="399" t="s">
        <v>98</v>
      </c>
    </row>
    <row r="4" spans="1:14" ht="19.5" customHeight="1" x14ac:dyDescent="0.2">
      <c r="A4" s="405" t="s">
        <v>57</v>
      </c>
      <c r="B4" s="405"/>
      <c r="C4" s="406" t="s">
        <v>146</v>
      </c>
      <c r="D4" s="406" t="s">
        <v>147</v>
      </c>
      <c r="E4" s="406" t="s">
        <v>146</v>
      </c>
      <c r="F4" s="406" t="s">
        <v>147</v>
      </c>
      <c r="G4" s="407"/>
      <c r="H4" s="407" t="s">
        <v>147</v>
      </c>
      <c r="I4" s="407" t="s">
        <v>146</v>
      </c>
      <c r="J4" s="407"/>
      <c r="K4" s="408"/>
      <c r="L4" s="409"/>
      <c r="M4" s="404"/>
      <c r="N4" s="399"/>
    </row>
    <row r="5" spans="1:14" ht="93.75" customHeight="1" x14ac:dyDescent="0.25">
      <c r="A5" s="405" t="s">
        <v>8</v>
      </c>
      <c r="B5" s="410" t="s">
        <v>749</v>
      </c>
      <c r="C5" s="406">
        <v>60000</v>
      </c>
      <c r="D5" s="406"/>
      <c r="E5" s="411"/>
      <c r="F5" s="412"/>
      <c r="G5" s="412"/>
      <c r="H5" s="412"/>
      <c r="I5" s="412"/>
      <c r="J5" s="411"/>
      <c r="K5" s="406"/>
      <c r="L5" s="413">
        <f t="shared" ref="L5:L42" si="0">SUM(C5:K5)-D5</f>
        <v>60000</v>
      </c>
      <c r="M5" s="414">
        <f>D5+H5</f>
        <v>0</v>
      </c>
      <c r="N5" s="415"/>
    </row>
    <row r="6" spans="1:14" ht="23.4" customHeight="1" x14ac:dyDescent="0.25">
      <c r="A6" s="405" t="s">
        <v>4</v>
      </c>
      <c r="B6" s="410" t="s">
        <v>744</v>
      </c>
      <c r="C6" s="406"/>
      <c r="D6" s="406"/>
      <c r="E6" s="411"/>
      <c r="F6" s="412"/>
      <c r="G6" s="412"/>
      <c r="H6" s="412"/>
      <c r="I6" s="412">
        <v>300000</v>
      </c>
      <c r="J6" s="411"/>
      <c r="K6" s="406"/>
      <c r="L6" s="413">
        <f t="shared" si="0"/>
        <v>300000</v>
      </c>
      <c r="M6" s="414">
        <f t="shared" ref="M6:M42" si="1">D6+H6</f>
        <v>0</v>
      </c>
      <c r="N6" s="415"/>
    </row>
    <row r="7" spans="1:14" ht="75" customHeight="1" x14ac:dyDescent="0.25">
      <c r="A7" s="405" t="s">
        <v>11</v>
      </c>
      <c r="B7" s="410" t="s">
        <v>748</v>
      </c>
      <c r="C7" s="406">
        <v>370000</v>
      </c>
      <c r="D7" s="406"/>
      <c r="E7" s="411"/>
      <c r="F7" s="412"/>
      <c r="G7" s="412">
        <v>300000</v>
      </c>
      <c r="H7" s="412"/>
      <c r="I7" s="412">
        <v>450000</v>
      </c>
      <c r="J7" s="411">
        <v>250000</v>
      </c>
      <c r="K7" s="406"/>
      <c r="L7" s="413">
        <f t="shared" si="0"/>
        <v>1370000</v>
      </c>
      <c r="M7" s="414">
        <f t="shared" si="1"/>
        <v>0</v>
      </c>
      <c r="N7" s="415"/>
    </row>
    <row r="8" spans="1:14" ht="22.5" hidden="1" customHeight="1" x14ac:dyDescent="0.25">
      <c r="A8" s="405" t="s">
        <v>12</v>
      </c>
      <c r="B8" s="405"/>
      <c r="C8" s="406"/>
      <c r="D8" s="406"/>
      <c r="E8" s="411"/>
      <c r="F8" s="412"/>
      <c r="G8" s="412"/>
      <c r="H8" s="412"/>
      <c r="I8" s="416"/>
      <c r="J8" s="416"/>
      <c r="K8" s="417"/>
      <c r="L8" s="409">
        <f t="shared" si="0"/>
        <v>0</v>
      </c>
      <c r="M8" s="414">
        <f t="shared" si="1"/>
        <v>0</v>
      </c>
      <c r="N8" s="415"/>
    </row>
    <row r="9" spans="1:14" ht="15" hidden="1" customHeight="1" x14ac:dyDescent="0.25">
      <c r="A9" s="405" t="s">
        <v>14</v>
      </c>
      <c r="B9" s="405"/>
      <c r="C9" s="406"/>
      <c r="D9" s="406"/>
      <c r="E9" s="411"/>
      <c r="F9" s="412"/>
      <c r="G9" s="412"/>
      <c r="H9" s="412"/>
      <c r="I9" s="416"/>
      <c r="J9" s="416"/>
      <c r="K9" s="417"/>
      <c r="L9" s="409">
        <f t="shared" si="0"/>
        <v>0</v>
      </c>
      <c r="M9" s="414">
        <f t="shared" si="1"/>
        <v>0</v>
      </c>
      <c r="N9" s="415"/>
    </row>
    <row r="10" spans="1:14" ht="30.75" customHeight="1" x14ac:dyDescent="0.25">
      <c r="A10" s="410" t="s">
        <v>13</v>
      </c>
      <c r="B10" s="410"/>
      <c r="C10" s="406"/>
      <c r="D10" s="406"/>
      <c r="E10" s="411"/>
      <c r="F10" s="412"/>
      <c r="G10" s="412"/>
      <c r="H10" s="412"/>
      <c r="I10" s="412"/>
      <c r="J10" s="412"/>
      <c r="K10" s="417"/>
      <c r="L10" s="409">
        <f t="shared" si="0"/>
        <v>0</v>
      </c>
      <c r="M10" s="414">
        <f t="shared" si="1"/>
        <v>0</v>
      </c>
      <c r="N10" s="415"/>
    </row>
    <row r="11" spans="1:14" ht="33.75" customHeight="1" x14ac:dyDescent="0.25">
      <c r="A11" s="410" t="s">
        <v>15</v>
      </c>
      <c r="B11" s="410"/>
      <c r="C11" s="406"/>
      <c r="D11" s="406"/>
      <c r="E11" s="411"/>
      <c r="F11" s="412"/>
      <c r="G11" s="412"/>
      <c r="H11" s="412"/>
      <c r="I11" s="412"/>
      <c r="J11" s="412"/>
      <c r="K11" s="417"/>
      <c r="L11" s="409">
        <f t="shared" si="0"/>
        <v>0</v>
      </c>
      <c r="M11" s="414">
        <f t="shared" si="1"/>
        <v>0</v>
      </c>
      <c r="N11" s="415"/>
    </row>
    <row r="12" spans="1:14" ht="15" hidden="1" customHeight="1" x14ac:dyDescent="0.25">
      <c r="A12" s="405" t="s">
        <v>7</v>
      </c>
      <c r="B12" s="405"/>
      <c r="C12" s="406"/>
      <c r="D12" s="406"/>
      <c r="E12" s="411"/>
      <c r="F12" s="412"/>
      <c r="G12" s="412"/>
      <c r="H12" s="412"/>
      <c r="I12" s="412"/>
      <c r="J12" s="412"/>
      <c r="K12" s="417"/>
      <c r="L12" s="409">
        <f t="shared" si="0"/>
        <v>0</v>
      </c>
      <c r="M12" s="414">
        <f t="shared" si="1"/>
        <v>0</v>
      </c>
      <c r="N12" s="415"/>
    </row>
    <row r="13" spans="1:14" ht="17.399999999999999" hidden="1" customHeight="1" x14ac:dyDescent="0.25">
      <c r="A13" s="405" t="s">
        <v>17</v>
      </c>
      <c r="B13" s="405"/>
      <c r="C13" s="406"/>
      <c r="D13" s="406"/>
      <c r="E13" s="411"/>
      <c r="F13" s="412"/>
      <c r="G13" s="412"/>
      <c r="H13" s="412"/>
      <c r="I13" s="412"/>
      <c r="J13" s="412"/>
      <c r="K13" s="417"/>
      <c r="L13" s="409">
        <f t="shared" si="0"/>
        <v>0</v>
      </c>
      <c r="M13" s="414">
        <f t="shared" si="1"/>
        <v>0</v>
      </c>
      <c r="N13" s="415"/>
    </row>
    <row r="14" spans="1:14" ht="17.399999999999999" hidden="1" customHeight="1" x14ac:dyDescent="0.25">
      <c r="A14" s="405" t="s">
        <v>19</v>
      </c>
      <c r="B14" s="405"/>
      <c r="C14" s="406"/>
      <c r="D14" s="406"/>
      <c r="E14" s="411"/>
      <c r="F14" s="412"/>
      <c r="G14" s="412"/>
      <c r="H14" s="412"/>
      <c r="I14" s="412"/>
      <c r="J14" s="412"/>
      <c r="K14" s="417"/>
      <c r="L14" s="409">
        <f t="shared" si="0"/>
        <v>0</v>
      </c>
      <c r="M14" s="414">
        <f t="shared" si="1"/>
        <v>0</v>
      </c>
      <c r="N14" s="415"/>
    </row>
    <row r="15" spans="1:14" ht="33.75" customHeight="1" x14ac:dyDescent="0.25">
      <c r="A15" s="410" t="s">
        <v>21</v>
      </c>
      <c r="B15" s="410" t="s">
        <v>743</v>
      </c>
      <c r="C15" s="406"/>
      <c r="D15" s="406"/>
      <c r="E15" s="411"/>
      <c r="F15" s="412"/>
      <c r="G15" s="412">
        <v>20000</v>
      </c>
      <c r="H15" s="412"/>
      <c r="I15" s="412"/>
      <c r="J15" s="412"/>
      <c r="K15" s="417"/>
      <c r="L15" s="409">
        <f t="shared" si="0"/>
        <v>20000</v>
      </c>
      <c r="M15" s="414">
        <f t="shared" si="1"/>
        <v>0</v>
      </c>
      <c r="N15" s="415"/>
    </row>
    <row r="16" spans="1:14" ht="23.25" hidden="1" customHeight="1" x14ac:dyDescent="0.25">
      <c r="A16" s="405" t="s">
        <v>23</v>
      </c>
      <c r="B16" s="410"/>
      <c r="C16" s="406"/>
      <c r="D16" s="406"/>
      <c r="E16" s="418"/>
      <c r="F16" s="418"/>
      <c r="G16" s="412"/>
      <c r="H16" s="412"/>
      <c r="I16" s="412"/>
      <c r="J16" s="412"/>
      <c r="K16" s="417"/>
      <c r="L16" s="409">
        <f t="shared" si="0"/>
        <v>0</v>
      </c>
      <c r="M16" s="414">
        <f t="shared" si="1"/>
        <v>0</v>
      </c>
      <c r="N16" s="415"/>
    </row>
    <row r="17" spans="1:14" ht="21.75" hidden="1" customHeight="1" x14ac:dyDescent="0.25">
      <c r="A17" s="405" t="s">
        <v>172</v>
      </c>
      <c r="B17" s="405"/>
      <c r="C17" s="406"/>
      <c r="D17" s="406"/>
      <c r="E17" s="411"/>
      <c r="F17" s="412"/>
      <c r="G17" s="412"/>
      <c r="H17" s="412"/>
      <c r="I17" s="412"/>
      <c r="J17" s="412"/>
      <c r="K17" s="417"/>
      <c r="L17" s="409">
        <f>SUM(C17:K17)-D17-H17</f>
        <v>0</v>
      </c>
      <c r="M17" s="414">
        <f t="shared" si="1"/>
        <v>0</v>
      </c>
      <c r="N17" s="415"/>
    </row>
    <row r="18" spans="1:14" ht="151.5" customHeight="1" x14ac:dyDescent="0.25">
      <c r="A18" s="410" t="s">
        <v>24</v>
      </c>
      <c r="B18" s="410" t="s">
        <v>742</v>
      </c>
      <c r="C18" s="406">
        <f>105000+200000+200000+700000</f>
        <v>1205000</v>
      </c>
      <c r="D18" s="406"/>
      <c r="E18" s="411"/>
      <c r="F18" s="412"/>
      <c r="G18" s="412"/>
      <c r="H18" s="412"/>
      <c r="I18" s="412"/>
      <c r="J18" s="412"/>
      <c r="K18" s="417"/>
      <c r="L18" s="409">
        <f t="shared" si="0"/>
        <v>1205000</v>
      </c>
      <c r="M18" s="414">
        <f t="shared" si="1"/>
        <v>0</v>
      </c>
      <c r="N18" s="415"/>
    </row>
    <row r="19" spans="1:14" ht="31.5" hidden="1" customHeight="1" x14ac:dyDescent="0.25">
      <c r="A19" s="405" t="s">
        <v>25</v>
      </c>
      <c r="B19" s="410"/>
      <c r="C19" s="406"/>
      <c r="D19" s="406"/>
      <c r="E19" s="411"/>
      <c r="F19" s="412"/>
      <c r="G19" s="412"/>
      <c r="H19" s="412"/>
      <c r="I19" s="412"/>
      <c r="J19" s="412"/>
      <c r="K19" s="417"/>
      <c r="L19" s="409">
        <f t="shared" si="0"/>
        <v>0</v>
      </c>
      <c r="M19" s="414">
        <f t="shared" si="1"/>
        <v>0</v>
      </c>
      <c r="N19" s="415"/>
    </row>
    <row r="20" spans="1:14" ht="18.75" customHeight="1" x14ac:dyDescent="0.25">
      <c r="A20" s="405" t="s">
        <v>26</v>
      </c>
      <c r="B20" s="410" t="s">
        <v>751</v>
      </c>
      <c r="C20" s="406"/>
      <c r="D20" s="406"/>
      <c r="E20" s="411"/>
      <c r="F20" s="412"/>
      <c r="G20" s="412"/>
      <c r="H20" s="412"/>
      <c r="I20" s="412">
        <f>21000+75000</f>
        <v>96000</v>
      </c>
      <c r="J20" s="412"/>
      <c r="K20" s="417"/>
      <c r="L20" s="409">
        <f t="shared" si="0"/>
        <v>96000</v>
      </c>
      <c r="M20" s="414">
        <f t="shared" si="1"/>
        <v>0</v>
      </c>
      <c r="N20" s="415"/>
    </row>
    <row r="21" spans="1:14" ht="15" hidden="1" customHeight="1" x14ac:dyDescent="0.25">
      <c r="A21" s="405" t="s">
        <v>27</v>
      </c>
      <c r="B21" s="405"/>
      <c r="C21" s="406"/>
      <c r="D21" s="406"/>
      <c r="E21" s="411"/>
      <c r="F21" s="412"/>
      <c r="G21" s="412"/>
      <c r="H21" s="412"/>
      <c r="I21" s="412"/>
      <c r="J21" s="412"/>
      <c r="K21" s="417"/>
      <c r="L21" s="409">
        <f t="shared" si="0"/>
        <v>0</v>
      </c>
      <c r="M21" s="414">
        <f t="shared" si="1"/>
        <v>0</v>
      </c>
      <c r="N21" s="415"/>
    </row>
    <row r="22" spans="1:14" ht="21.75" hidden="1" customHeight="1" x14ac:dyDescent="0.25">
      <c r="A22" s="405" t="s">
        <v>29</v>
      </c>
      <c r="B22" s="405"/>
      <c r="C22" s="406"/>
      <c r="D22" s="406"/>
      <c r="E22" s="411"/>
      <c r="F22" s="412"/>
      <c r="G22" s="412"/>
      <c r="H22" s="412"/>
      <c r="I22" s="412"/>
      <c r="J22" s="412"/>
      <c r="K22" s="417"/>
      <c r="L22" s="409">
        <f t="shared" si="0"/>
        <v>0</v>
      </c>
      <c r="M22" s="414">
        <f t="shared" si="1"/>
        <v>0</v>
      </c>
      <c r="N22" s="415"/>
    </row>
    <row r="23" spans="1:14" ht="15" hidden="1" customHeight="1" x14ac:dyDescent="0.25">
      <c r="A23" s="405" t="s">
        <v>31</v>
      </c>
      <c r="B23" s="405"/>
      <c r="C23" s="406"/>
      <c r="D23" s="406"/>
      <c r="E23" s="411"/>
      <c r="F23" s="412"/>
      <c r="G23" s="412"/>
      <c r="H23" s="412"/>
      <c r="I23" s="412"/>
      <c r="J23" s="412"/>
      <c r="K23" s="417"/>
      <c r="L23" s="409">
        <f t="shared" si="0"/>
        <v>0</v>
      </c>
      <c r="M23" s="414">
        <f t="shared" si="1"/>
        <v>0</v>
      </c>
      <c r="N23" s="415"/>
    </row>
    <row r="24" spans="1:14" ht="21.75" hidden="1" customHeight="1" x14ac:dyDescent="0.25">
      <c r="A24" s="405" t="s">
        <v>32</v>
      </c>
      <c r="B24" s="405"/>
      <c r="C24" s="406"/>
      <c r="D24" s="406"/>
      <c r="E24" s="411"/>
      <c r="F24" s="412"/>
      <c r="G24" s="412"/>
      <c r="H24" s="412"/>
      <c r="I24" s="412"/>
      <c r="J24" s="412"/>
      <c r="K24" s="417"/>
      <c r="L24" s="409">
        <f t="shared" si="0"/>
        <v>0</v>
      </c>
      <c r="M24" s="414">
        <f t="shared" si="1"/>
        <v>0</v>
      </c>
      <c r="N24" s="415"/>
    </row>
    <row r="25" spans="1:14" s="396" customFormat="1" ht="16.95" customHeight="1" x14ac:dyDescent="0.25">
      <c r="A25" s="405" t="s">
        <v>41</v>
      </c>
      <c r="B25" s="410" t="s">
        <v>577</v>
      </c>
      <c r="C25" s="406"/>
      <c r="D25" s="419"/>
      <c r="E25" s="420"/>
      <c r="F25" s="422"/>
      <c r="G25" s="421">
        <v>200000</v>
      </c>
      <c r="H25" s="421"/>
      <c r="I25" s="422"/>
      <c r="J25" s="422"/>
      <c r="K25" s="423"/>
      <c r="L25" s="424">
        <f t="shared" si="0"/>
        <v>200000</v>
      </c>
      <c r="M25" s="414">
        <f t="shared" si="1"/>
        <v>0</v>
      </c>
      <c r="N25" s="425"/>
    </row>
    <row r="26" spans="1:14" ht="15.75" hidden="1" customHeight="1" x14ac:dyDescent="0.25">
      <c r="A26" s="405" t="s">
        <v>207</v>
      </c>
      <c r="B26" s="405"/>
      <c r="C26" s="406"/>
      <c r="D26" s="406"/>
      <c r="E26" s="411"/>
      <c r="F26" s="412"/>
      <c r="G26" s="412"/>
      <c r="H26" s="412"/>
      <c r="I26" s="412"/>
      <c r="J26" s="412"/>
      <c r="K26" s="417"/>
      <c r="L26" s="409">
        <f t="shared" si="0"/>
        <v>0</v>
      </c>
      <c r="M26" s="414">
        <f t="shared" si="1"/>
        <v>0</v>
      </c>
      <c r="N26" s="415"/>
    </row>
    <row r="27" spans="1:14" ht="17.25" customHeight="1" x14ac:dyDescent="0.25">
      <c r="A27" s="405" t="s">
        <v>47</v>
      </c>
      <c r="B27" s="405" t="s">
        <v>746</v>
      </c>
      <c r="C27" s="406"/>
      <c r="D27" s="406"/>
      <c r="E27" s="411"/>
      <c r="F27" s="412"/>
      <c r="G27" s="412"/>
      <c r="H27" s="412"/>
      <c r="I27" s="412">
        <v>450000</v>
      </c>
      <c r="J27" s="412"/>
      <c r="K27" s="417"/>
      <c r="L27" s="409">
        <f t="shared" si="0"/>
        <v>450000</v>
      </c>
      <c r="M27" s="414">
        <f t="shared" si="1"/>
        <v>0</v>
      </c>
      <c r="N27" s="415"/>
    </row>
    <row r="28" spans="1:14" ht="21.75" customHeight="1" x14ac:dyDescent="0.25">
      <c r="A28" s="426" t="s">
        <v>48</v>
      </c>
      <c r="B28" s="427" t="s">
        <v>745</v>
      </c>
      <c r="C28" s="428"/>
      <c r="D28" s="428"/>
      <c r="E28" s="411"/>
      <c r="F28" s="412"/>
      <c r="G28" s="412"/>
      <c r="H28" s="412"/>
      <c r="I28" s="412">
        <v>30000</v>
      </c>
      <c r="J28" s="412"/>
      <c r="K28" s="417"/>
      <c r="L28" s="409">
        <f t="shared" si="0"/>
        <v>30000</v>
      </c>
      <c r="M28" s="414">
        <f t="shared" si="1"/>
        <v>0</v>
      </c>
      <c r="N28" s="429"/>
    </row>
    <row r="29" spans="1:14" ht="15" hidden="1" customHeight="1" x14ac:dyDescent="0.25">
      <c r="A29" s="426" t="s">
        <v>49</v>
      </c>
      <c r="B29" s="426"/>
      <c r="C29" s="428"/>
      <c r="D29" s="428"/>
      <c r="E29" s="411"/>
      <c r="F29" s="412"/>
      <c r="G29" s="412"/>
      <c r="H29" s="412"/>
      <c r="I29" s="412"/>
      <c r="J29" s="412"/>
      <c r="K29" s="417"/>
      <c r="L29" s="409">
        <f t="shared" si="0"/>
        <v>0</v>
      </c>
      <c r="M29" s="414">
        <f t="shared" si="1"/>
        <v>0</v>
      </c>
      <c r="N29" s="429"/>
    </row>
    <row r="30" spans="1:14" ht="15" hidden="1" customHeight="1" x14ac:dyDescent="0.25">
      <c r="A30" s="426" t="s">
        <v>39</v>
      </c>
      <c r="B30" s="426"/>
      <c r="C30" s="428"/>
      <c r="D30" s="428"/>
      <c r="E30" s="411"/>
      <c r="F30" s="412"/>
      <c r="G30" s="412"/>
      <c r="H30" s="412"/>
      <c r="I30" s="412"/>
      <c r="J30" s="412"/>
      <c r="K30" s="417"/>
      <c r="L30" s="409">
        <f t="shared" si="0"/>
        <v>0</v>
      </c>
      <c r="M30" s="414">
        <f t="shared" si="1"/>
        <v>0</v>
      </c>
      <c r="N30" s="429"/>
    </row>
    <row r="31" spans="1:14" ht="24.75" hidden="1" customHeight="1" x14ac:dyDescent="0.25">
      <c r="A31" s="427" t="s">
        <v>210</v>
      </c>
      <c r="B31" s="427"/>
      <c r="C31" s="428"/>
      <c r="D31" s="428"/>
      <c r="E31" s="411"/>
      <c r="F31" s="412"/>
      <c r="G31" s="412"/>
      <c r="H31" s="412"/>
      <c r="I31" s="412"/>
      <c r="J31" s="412"/>
      <c r="K31" s="417"/>
      <c r="L31" s="409">
        <f t="shared" si="0"/>
        <v>0</v>
      </c>
      <c r="M31" s="414">
        <f t="shared" si="1"/>
        <v>0</v>
      </c>
      <c r="N31" s="429"/>
    </row>
    <row r="32" spans="1:14" ht="21" hidden="1" customHeight="1" x14ac:dyDescent="0.25">
      <c r="A32" s="427" t="s">
        <v>44</v>
      </c>
      <c r="B32" s="427"/>
      <c r="C32" s="428"/>
      <c r="D32" s="428"/>
      <c r="E32" s="411"/>
      <c r="F32" s="412"/>
      <c r="G32" s="412"/>
      <c r="H32" s="412"/>
      <c r="I32" s="412"/>
      <c r="J32" s="412"/>
      <c r="K32" s="417"/>
      <c r="L32" s="409">
        <f t="shared" si="0"/>
        <v>0</v>
      </c>
      <c r="M32" s="414">
        <f t="shared" si="1"/>
        <v>0</v>
      </c>
      <c r="N32" s="429"/>
    </row>
    <row r="33" spans="1:14" ht="21.75" hidden="1" customHeight="1" x14ac:dyDescent="0.25">
      <c r="A33" s="426" t="s">
        <v>51</v>
      </c>
      <c r="B33" s="427"/>
      <c r="C33" s="406"/>
      <c r="D33" s="406"/>
      <c r="E33" s="411"/>
      <c r="F33" s="412"/>
      <c r="G33" s="412"/>
      <c r="H33" s="412"/>
      <c r="I33" s="412"/>
      <c r="J33" s="412"/>
      <c r="K33" s="417"/>
      <c r="L33" s="409">
        <f t="shared" si="0"/>
        <v>0</v>
      </c>
      <c r="M33" s="414">
        <f t="shared" si="1"/>
        <v>0</v>
      </c>
      <c r="N33" s="429"/>
    </row>
    <row r="34" spans="1:14" ht="16.5" customHeight="1" x14ac:dyDescent="0.25">
      <c r="A34" s="426" t="s">
        <v>56</v>
      </c>
      <c r="B34" s="430"/>
      <c r="C34" s="406"/>
      <c r="D34" s="406"/>
      <c r="E34" s="411"/>
      <c r="F34" s="412"/>
      <c r="G34" s="412"/>
      <c r="H34" s="412"/>
      <c r="I34" s="412"/>
      <c r="J34" s="412"/>
      <c r="K34" s="417"/>
      <c r="L34" s="409">
        <f t="shared" si="0"/>
        <v>0</v>
      </c>
      <c r="M34" s="414">
        <f t="shared" si="1"/>
        <v>0</v>
      </c>
      <c r="N34" s="429"/>
    </row>
    <row r="35" spans="1:14" ht="18.75" customHeight="1" x14ac:dyDescent="0.25">
      <c r="A35" s="426" t="s">
        <v>54</v>
      </c>
      <c r="B35" s="430"/>
      <c r="C35" s="406"/>
      <c r="D35" s="406"/>
      <c r="E35" s="411"/>
      <c r="F35" s="412"/>
      <c r="G35" s="412"/>
      <c r="H35" s="412"/>
      <c r="I35" s="412"/>
      <c r="J35" s="412"/>
      <c r="K35" s="417"/>
      <c r="L35" s="409">
        <f t="shared" si="0"/>
        <v>0</v>
      </c>
      <c r="M35" s="414">
        <f t="shared" si="1"/>
        <v>0</v>
      </c>
      <c r="N35" s="429"/>
    </row>
    <row r="36" spans="1:14" ht="71.25" customHeight="1" x14ac:dyDescent="0.25">
      <c r="A36" s="426" t="s">
        <v>148</v>
      </c>
      <c r="B36" s="431" t="s">
        <v>750</v>
      </c>
      <c r="C36" s="428"/>
      <c r="D36" s="406"/>
      <c r="E36" s="411"/>
      <c r="F36" s="412"/>
      <c r="G36" s="412">
        <f>500000+1200000</f>
        <v>1700000</v>
      </c>
      <c r="H36" s="412"/>
      <c r="I36" s="412"/>
      <c r="J36" s="412"/>
      <c r="K36" s="417"/>
      <c r="L36" s="409">
        <f>SUM(C36:K36)-D36</f>
        <v>1700000</v>
      </c>
      <c r="M36" s="432">
        <f t="shared" si="1"/>
        <v>0</v>
      </c>
      <c r="N36" s="429"/>
    </row>
    <row r="37" spans="1:14" ht="25.5" hidden="1" customHeight="1" x14ac:dyDescent="0.25">
      <c r="A37" s="426" t="s">
        <v>173</v>
      </c>
      <c r="B37" s="427"/>
      <c r="C37" s="428"/>
      <c r="D37" s="428"/>
      <c r="E37" s="411"/>
      <c r="F37" s="412"/>
      <c r="G37" s="412"/>
      <c r="H37" s="412"/>
      <c r="I37" s="412"/>
      <c r="J37" s="412"/>
      <c r="K37" s="417"/>
      <c r="L37" s="409">
        <f t="shared" si="0"/>
        <v>0</v>
      </c>
      <c r="M37" s="414">
        <f t="shared" si="1"/>
        <v>0</v>
      </c>
      <c r="N37" s="429"/>
    </row>
    <row r="38" spans="1:14" ht="21" hidden="1" customHeight="1" x14ac:dyDescent="0.25">
      <c r="A38" s="426" t="s">
        <v>174</v>
      </c>
      <c r="B38" s="427"/>
      <c r="C38" s="428"/>
      <c r="D38" s="428"/>
      <c r="E38" s="411"/>
      <c r="F38" s="412"/>
      <c r="G38" s="412"/>
      <c r="H38" s="412"/>
      <c r="I38" s="412"/>
      <c r="J38" s="412"/>
      <c r="K38" s="417"/>
      <c r="L38" s="409">
        <f t="shared" si="0"/>
        <v>0</v>
      </c>
      <c r="M38" s="414">
        <f t="shared" si="1"/>
        <v>0</v>
      </c>
      <c r="N38" s="429"/>
    </row>
    <row r="39" spans="1:14" ht="24.75" customHeight="1" x14ac:dyDescent="0.25">
      <c r="A39" s="426" t="s">
        <v>176</v>
      </c>
      <c r="B39" s="427" t="s">
        <v>752</v>
      </c>
      <c r="C39" s="428"/>
      <c r="D39" s="428"/>
      <c r="E39" s="411"/>
      <c r="F39" s="412"/>
      <c r="G39" s="412"/>
      <c r="H39" s="412"/>
      <c r="I39" s="412"/>
      <c r="J39" s="412">
        <v>500000</v>
      </c>
      <c r="K39" s="417"/>
      <c r="L39" s="409">
        <f t="shared" si="0"/>
        <v>500000</v>
      </c>
      <c r="M39" s="414">
        <f t="shared" si="1"/>
        <v>0</v>
      </c>
      <c r="N39" s="429"/>
    </row>
    <row r="40" spans="1:14" s="451" customFormat="1" ht="91.5" customHeight="1" x14ac:dyDescent="0.3">
      <c r="A40" s="426" t="s">
        <v>199</v>
      </c>
      <c r="B40" s="427" t="s">
        <v>747</v>
      </c>
      <c r="C40" s="445"/>
      <c r="D40" s="445"/>
      <c r="E40" s="446">
        <v>15300000</v>
      </c>
      <c r="F40" s="447">
        <f>604-(604*10%)</f>
        <v>543.6</v>
      </c>
      <c r="G40" s="447"/>
      <c r="H40" s="447"/>
      <c r="I40" s="447"/>
      <c r="J40" s="447"/>
      <c r="K40" s="448"/>
      <c r="L40" s="409">
        <f>SUM(C40:K40)-F40</f>
        <v>15300000</v>
      </c>
      <c r="M40" s="449">
        <f>D40+F40</f>
        <v>543.6</v>
      </c>
      <c r="N40" s="450"/>
    </row>
    <row r="41" spans="1:14" ht="15" hidden="1" customHeight="1" x14ac:dyDescent="0.25">
      <c r="A41" s="426" t="s">
        <v>53</v>
      </c>
      <c r="B41" s="426"/>
      <c r="C41" s="428"/>
      <c r="D41" s="428"/>
      <c r="E41" s="411"/>
      <c r="F41" s="412"/>
      <c r="G41" s="412"/>
      <c r="H41" s="412"/>
      <c r="I41" s="412"/>
      <c r="J41" s="412"/>
      <c r="K41" s="417"/>
      <c r="L41" s="409">
        <f t="shared" si="0"/>
        <v>0</v>
      </c>
      <c r="M41" s="414">
        <f t="shared" si="1"/>
        <v>0</v>
      </c>
      <c r="N41" s="429"/>
    </row>
    <row r="42" spans="1:14" ht="15" hidden="1" customHeight="1" x14ac:dyDescent="0.25">
      <c r="A42" s="426" t="s">
        <v>59</v>
      </c>
      <c r="B42" s="426"/>
      <c r="C42" s="428"/>
      <c r="D42" s="428"/>
      <c r="E42" s="411"/>
      <c r="F42" s="412"/>
      <c r="G42" s="412"/>
      <c r="H42" s="412"/>
      <c r="I42" s="412"/>
      <c r="J42" s="412"/>
      <c r="K42" s="417"/>
      <c r="L42" s="409">
        <f t="shared" si="0"/>
        <v>0</v>
      </c>
      <c r="M42" s="414">
        <f t="shared" si="1"/>
        <v>0</v>
      </c>
      <c r="N42" s="429"/>
    </row>
    <row r="43" spans="1:14" ht="15" customHeight="1" thickBot="1" x14ac:dyDescent="0.3">
      <c r="A43" s="433" t="s">
        <v>55</v>
      </c>
      <c r="B43" s="433"/>
      <c r="C43" s="434">
        <f>SUM(C5:C42)</f>
        <v>1635000</v>
      </c>
      <c r="D43" s="434">
        <f t="shared" ref="D43:M43" si="2">SUM(D5:D42)</f>
        <v>0</v>
      </c>
      <c r="E43" s="434">
        <f>SUM(E5:E42)</f>
        <v>15300000</v>
      </c>
      <c r="F43" s="434">
        <f>SUM(F5:F42)</f>
        <v>543.6</v>
      </c>
      <c r="G43" s="434">
        <f>SUM(G5:G42)</f>
        <v>2220000</v>
      </c>
      <c r="H43" s="434">
        <f t="shared" si="2"/>
        <v>0</v>
      </c>
      <c r="I43" s="434">
        <f t="shared" si="2"/>
        <v>1326000</v>
      </c>
      <c r="J43" s="434">
        <f t="shared" si="2"/>
        <v>750000</v>
      </c>
      <c r="K43" s="434">
        <f t="shared" si="2"/>
        <v>0</v>
      </c>
      <c r="L43" s="435">
        <f>SUM(L5:L42)</f>
        <v>21231000</v>
      </c>
      <c r="M43" s="435">
        <f t="shared" si="2"/>
        <v>543.6</v>
      </c>
      <c r="N43" s="436"/>
    </row>
    <row r="44" spans="1:14" ht="27.75" customHeight="1" thickTop="1" x14ac:dyDescent="0.25">
      <c r="A44" s="437" t="s">
        <v>731</v>
      </c>
      <c r="B44" s="475" t="s">
        <v>739</v>
      </c>
      <c r="C44" s="475"/>
      <c r="D44" s="438"/>
      <c r="E44" s="482" t="s">
        <v>740</v>
      </c>
      <c r="F44" s="482"/>
      <c r="G44" s="482"/>
      <c r="H44" s="482"/>
      <c r="I44" s="482"/>
      <c r="J44" s="482"/>
      <c r="K44" s="483" t="s">
        <v>734</v>
      </c>
      <c r="L44" s="483"/>
      <c r="M44" s="483"/>
      <c r="N44" s="483"/>
    </row>
    <row r="45" spans="1:14" ht="27.75" customHeight="1" x14ac:dyDescent="0.25">
      <c r="A45" s="437"/>
      <c r="B45" s="453"/>
      <c r="C45" s="453"/>
      <c r="D45" s="438"/>
      <c r="E45" s="454"/>
      <c r="F45" s="454"/>
      <c r="G45" s="454"/>
      <c r="H45" s="454"/>
      <c r="I45" s="454"/>
      <c r="J45" s="454"/>
      <c r="K45" s="455"/>
      <c r="L45" s="455"/>
      <c r="M45" s="455"/>
      <c r="N45" s="455"/>
    </row>
    <row r="46" spans="1:14" ht="13.8" x14ac:dyDescent="0.25">
      <c r="A46" s="439"/>
      <c r="B46" s="440"/>
      <c r="C46" s="439"/>
      <c r="D46" s="440"/>
      <c r="E46" s="452"/>
      <c r="F46" s="439"/>
      <c r="G46" s="439"/>
      <c r="H46" s="440"/>
      <c r="I46" s="439"/>
      <c r="J46" s="439"/>
      <c r="K46" s="439"/>
      <c r="L46" s="439"/>
      <c r="M46" s="439"/>
      <c r="N46" s="439"/>
    </row>
    <row r="47" spans="1:14" ht="13.8" x14ac:dyDescent="0.25">
      <c r="A47" s="439"/>
      <c r="B47" s="440"/>
      <c r="C47" s="439"/>
      <c r="D47" s="440"/>
      <c r="E47" s="439"/>
      <c r="F47" s="439"/>
      <c r="G47" s="439"/>
      <c r="H47" s="440"/>
      <c r="I47" s="439"/>
      <c r="J47" s="439"/>
      <c r="K47" s="439"/>
      <c r="L47" s="439"/>
      <c r="M47" s="439"/>
      <c r="N47" s="439"/>
    </row>
    <row r="48" spans="1:14" s="397" customFormat="1" ht="15" customHeight="1" x14ac:dyDescent="0.25">
      <c r="A48" s="441" t="s">
        <v>735</v>
      </c>
      <c r="B48" s="481" t="s">
        <v>736</v>
      </c>
      <c r="C48" s="481"/>
      <c r="D48" s="442"/>
      <c r="E48" s="481" t="s">
        <v>737</v>
      </c>
      <c r="F48" s="481"/>
      <c r="G48" s="481"/>
      <c r="H48" s="481"/>
      <c r="I48" s="481"/>
      <c r="J48" s="481"/>
      <c r="K48" s="484" t="s">
        <v>738</v>
      </c>
      <c r="L48" s="484"/>
      <c r="M48" s="484"/>
      <c r="N48" s="484"/>
    </row>
    <row r="49" spans="1:14" ht="13.8" x14ac:dyDescent="0.25">
      <c r="A49" s="443" t="s">
        <v>139</v>
      </c>
      <c r="B49" s="443"/>
      <c r="C49" s="444"/>
      <c r="D49" s="444"/>
      <c r="E49" s="418"/>
      <c r="F49" s="418"/>
      <c r="G49" s="418"/>
      <c r="H49" s="418"/>
      <c r="I49" s="418"/>
      <c r="J49" s="418"/>
      <c r="K49" s="444"/>
      <c r="L49" s="439"/>
      <c r="M49" s="439"/>
      <c r="N49" s="439"/>
    </row>
  </sheetData>
  <mergeCells count="11">
    <mergeCell ref="B48:C48"/>
    <mergeCell ref="E44:J44"/>
    <mergeCell ref="E48:J48"/>
    <mergeCell ref="K44:N44"/>
    <mergeCell ref="K48:N48"/>
    <mergeCell ref="C3:D3"/>
    <mergeCell ref="G3:H3"/>
    <mergeCell ref="B44:C44"/>
    <mergeCell ref="A1:N1"/>
    <mergeCell ref="A2:N2"/>
    <mergeCell ref="E3:F3"/>
  </mergeCells>
  <pageMargins left="0" right="0" top="0.2" bottom="0.2" header="0.2" footer="0.2"/>
  <pageSetup paperSize="9" scale="47" fitToHeight="0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topLeftCell="A13" workbookViewId="0">
      <selection activeCell="A23" sqref="A23"/>
    </sheetView>
  </sheetViews>
  <sheetFormatPr defaultRowHeight="14.4" x14ac:dyDescent="0.3"/>
  <cols>
    <col min="1" max="1" width="56.33203125" bestFit="1" customWidth="1"/>
    <col min="2" max="2" width="113" bestFit="1" customWidth="1"/>
  </cols>
  <sheetData>
    <row r="1" spans="1:2" x14ac:dyDescent="0.3">
      <c r="A1" s="21" t="s">
        <v>57</v>
      </c>
      <c r="B1" s="21" t="s">
        <v>106</v>
      </c>
    </row>
    <row r="2" spans="1:2" x14ac:dyDescent="0.3">
      <c r="A2" s="20" t="s">
        <v>4</v>
      </c>
      <c r="B2" t="s">
        <v>122</v>
      </c>
    </row>
    <row r="3" spans="1:2" x14ac:dyDescent="0.3">
      <c r="A3" s="20" t="s">
        <v>5</v>
      </c>
      <c r="B3" t="s">
        <v>107</v>
      </c>
    </row>
    <row r="4" spans="1:2" x14ac:dyDescent="0.3">
      <c r="A4" s="20" t="s">
        <v>6</v>
      </c>
      <c r="B4" t="s">
        <v>138</v>
      </c>
    </row>
    <row r="5" spans="1:2" x14ac:dyDescent="0.3">
      <c r="A5" s="20" t="s">
        <v>7</v>
      </c>
      <c r="B5" t="s">
        <v>67</v>
      </c>
    </row>
    <row r="6" spans="1:2" x14ac:dyDescent="0.3">
      <c r="A6" s="20" t="s">
        <v>8</v>
      </c>
      <c r="B6" t="s">
        <v>126</v>
      </c>
    </row>
    <row r="7" spans="1:2" x14ac:dyDescent="0.3">
      <c r="A7" s="20" t="s">
        <v>9</v>
      </c>
      <c r="B7" t="s">
        <v>66</v>
      </c>
    </row>
    <row r="8" spans="1:2" x14ac:dyDescent="0.3">
      <c r="A8" s="20" t="s">
        <v>10</v>
      </c>
      <c r="B8" t="s">
        <v>65</v>
      </c>
    </row>
    <row r="9" spans="1:2" x14ac:dyDescent="0.3">
      <c r="A9" s="20" t="s">
        <v>11</v>
      </c>
      <c r="B9" t="s">
        <v>105</v>
      </c>
    </row>
    <row r="10" spans="1:2" x14ac:dyDescent="0.3">
      <c r="A10" s="20" t="s">
        <v>12</v>
      </c>
      <c r="B10" t="s">
        <v>103</v>
      </c>
    </row>
    <row r="11" spans="1:2" x14ac:dyDescent="0.3">
      <c r="A11" s="20" t="s">
        <v>13</v>
      </c>
      <c r="B11" t="s">
        <v>84</v>
      </c>
    </row>
    <row r="12" spans="1:2" x14ac:dyDescent="0.3">
      <c r="A12" s="20" t="s">
        <v>14</v>
      </c>
      <c r="B12" t="s">
        <v>114</v>
      </c>
    </row>
    <row r="13" spans="1:2" x14ac:dyDescent="0.3">
      <c r="A13" s="20" t="s">
        <v>15</v>
      </c>
      <c r="B13" t="s">
        <v>68</v>
      </c>
    </row>
    <row r="14" spans="1:2" x14ac:dyDescent="0.3">
      <c r="A14" s="20" t="s">
        <v>16</v>
      </c>
      <c r="B14" t="s">
        <v>116</v>
      </c>
    </row>
    <row r="15" spans="1:2" x14ac:dyDescent="0.3">
      <c r="A15" s="20" t="s">
        <v>17</v>
      </c>
      <c r="B15" t="s">
        <v>113</v>
      </c>
    </row>
    <row r="16" spans="1:2" x14ac:dyDescent="0.3">
      <c r="A16" s="20" t="s">
        <v>18</v>
      </c>
      <c r="B16" t="s">
        <v>108</v>
      </c>
    </row>
    <row r="17" spans="1:2" x14ac:dyDescent="0.3">
      <c r="A17" s="20" t="s">
        <v>19</v>
      </c>
      <c r="B17" t="s">
        <v>77</v>
      </c>
    </row>
    <row r="18" spans="1:2" x14ac:dyDescent="0.3">
      <c r="A18" s="20" t="s">
        <v>20</v>
      </c>
      <c r="B18" t="s">
        <v>90</v>
      </c>
    </row>
    <row r="19" spans="1:2" x14ac:dyDescent="0.3">
      <c r="A19" s="20" t="s">
        <v>21</v>
      </c>
      <c r="B19" t="s">
        <v>104</v>
      </c>
    </row>
    <row r="20" spans="1:2" x14ac:dyDescent="0.3">
      <c r="A20" s="20" t="s">
        <v>22</v>
      </c>
      <c r="B20" t="s">
        <v>110</v>
      </c>
    </row>
    <row r="21" spans="1:2" x14ac:dyDescent="0.3">
      <c r="A21" s="20" t="s">
        <v>23</v>
      </c>
      <c r="B21" t="s">
        <v>119</v>
      </c>
    </row>
    <row r="22" spans="1:2" x14ac:dyDescent="0.3">
      <c r="A22" s="20" t="s">
        <v>24</v>
      </c>
      <c r="B22" t="s">
        <v>129</v>
      </c>
    </row>
    <row r="23" spans="1:2" x14ac:dyDescent="0.3">
      <c r="A23" s="20" t="s">
        <v>25</v>
      </c>
      <c r="B23" t="s">
        <v>81</v>
      </c>
    </row>
    <row r="24" spans="1:2" x14ac:dyDescent="0.3">
      <c r="A24" s="20" t="s">
        <v>26</v>
      </c>
      <c r="B24" t="s">
        <v>80</v>
      </c>
    </row>
    <row r="25" spans="1:2" x14ac:dyDescent="0.3">
      <c r="A25" s="20" t="s">
        <v>27</v>
      </c>
      <c r="B25" t="s">
        <v>115</v>
      </c>
    </row>
    <row r="26" spans="1:2" x14ac:dyDescent="0.3">
      <c r="A26" s="20" t="s">
        <v>28</v>
      </c>
      <c r="B26" t="s">
        <v>93</v>
      </c>
    </row>
    <row r="27" spans="1:2" x14ac:dyDescent="0.3">
      <c r="A27" s="20" t="s">
        <v>29</v>
      </c>
      <c r="B27" t="s">
        <v>125</v>
      </c>
    </row>
    <row r="28" spans="1:2" x14ac:dyDescent="0.3">
      <c r="A28" s="20" t="s">
        <v>30</v>
      </c>
      <c r="B28" t="s">
        <v>109</v>
      </c>
    </row>
    <row r="29" spans="1:2" x14ac:dyDescent="0.3">
      <c r="A29" s="20" t="s">
        <v>31</v>
      </c>
      <c r="B29" t="s">
        <v>121</v>
      </c>
    </row>
    <row r="30" spans="1:2" x14ac:dyDescent="0.3">
      <c r="A30" s="20" t="s">
        <v>32</v>
      </c>
      <c r="B30" t="s">
        <v>128</v>
      </c>
    </row>
    <row r="31" spans="1:2" x14ac:dyDescent="0.3">
      <c r="A31" s="20" t="s">
        <v>33</v>
      </c>
      <c r="B31" t="s">
        <v>112</v>
      </c>
    </row>
    <row r="32" spans="1:2" x14ac:dyDescent="0.3">
      <c r="A32" s="20" t="s">
        <v>34</v>
      </c>
      <c r="B32" t="s">
        <v>94</v>
      </c>
    </row>
    <row r="33" spans="1:2" x14ac:dyDescent="0.3">
      <c r="A33" s="20" t="s">
        <v>35</v>
      </c>
      <c r="B33" t="s">
        <v>82</v>
      </c>
    </row>
    <row r="34" spans="1:2" x14ac:dyDescent="0.3">
      <c r="A34" s="20" t="s">
        <v>36</v>
      </c>
      <c r="B34" t="s">
        <v>118</v>
      </c>
    </row>
    <row r="35" spans="1:2" x14ac:dyDescent="0.3">
      <c r="A35" s="20" t="s">
        <v>37</v>
      </c>
      <c r="B35" t="s">
        <v>95</v>
      </c>
    </row>
    <row r="36" spans="1:2" x14ac:dyDescent="0.3">
      <c r="A36" s="20" t="s">
        <v>38</v>
      </c>
      <c r="B36" t="s">
        <v>92</v>
      </c>
    </row>
    <row r="37" spans="1:2" x14ac:dyDescent="0.3">
      <c r="A37" s="20" t="s">
        <v>39</v>
      </c>
      <c r="B37" t="s">
        <v>111</v>
      </c>
    </row>
    <row r="38" spans="1:2" x14ac:dyDescent="0.3">
      <c r="A38" s="20" t="s">
        <v>40</v>
      </c>
      <c r="B38" t="s">
        <v>124</v>
      </c>
    </row>
    <row r="39" spans="1:2" x14ac:dyDescent="0.3">
      <c r="A39" s="20" t="s">
        <v>41</v>
      </c>
      <c r="B39" t="s">
        <v>123</v>
      </c>
    </row>
    <row r="40" spans="1:2" x14ac:dyDescent="0.3">
      <c r="A40" s="20" t="s">
        <v>42</v>
      </c>
      <c r="B40" t="s">
        <v>96</v>
      </c>
    </row>
    <row r="41" spans="1:2" x14ac:dyDescent="0.3">
      <c r="A41" s="20" t="s">
        <v>43</v>
      </c>
      <c r="B41" t="s">
        <v>117</v>
      </c>
    </row>
    <row r="42" spans="1:2" x14ac:dyDescent="0.3">
      <c r="A42" s="20" t="s">
        <v>44</v>
      </c>
      <c r="B42" t="s">
        <v>127</v>
      </c>
    </row>
    <row r="43" spans="1:2" x14ac:dyDescent="0.3">
      <c r="A43" s="20" t="s">
        <v>45</v>
      </c>
      <c r="B43" t="s">
        <v>79</v>
      </c>
    </row>
    <row r="44" spans="1:2" x14ac:dyDescent="0.3">
      <c r="A44" s="20" t="s">
        <v>46</v>
      </c>
      <c r="B44" t="s">
        <v>120</v>
      </c>
    </row>
    <row r="45" spans="1:2" x14ac:dyDescent="0.3">
      <c r="A45" s="20" t="s">
        <v>47</v>
      </c>
      <c r="B45" t="s">
        <v>69</v>
      </c>
    </row>
    <row r="46" spans="1:2" x14ac:dyDescent="0.3">
      <c r="A46" s="20" t="s">
        <v>48</v>
      </c>
      <c r="B46" t="s">
        <v>85</v>
      </c>
    </row>
    <row r="47" spans="1:2" x14ac:dyDescent="0.3">
      <c r="A47" s="20" t="s">
        <v>49</v>
      </c>
      <c r="B47" t="s">
        <v>78</v>
      </c>
    </row>
    <row r="48" spans="1:2" x14ac:dyDescent="0.3">
      <c r="A48" s="20" t="s">
        <v>50</v>
      </c>
      <c r="B48" t="s">
        <v>86</v>
      </c>
    </row>
    <row r="49" spans="1:2" x14ac:dyDescent="0.3">
      <c r="A49" s="20" t="s">
        <v>51</v>
      </c>
      <c r="B49" t="s">
        <v>83</v>
      </c>
    </row>
    <row r="50" spans="1:2" x14ac:dyDescent="0.3">
      <c r="A50" s="21" t="s">
        <v>56</v>
      </c>
    </row>
    <row r="51" spans="1:2" x14ac:dyDescent="0.3">
      <c r="A51" s="20" t="s">
        <v>74</v>
      </c>
      <c r="B51" t="s">
        <v>75</v>
      </c>
    </row>
    <row r="52" spans="1:2" x14ac:dyDescent="0.3">
      <c r="A52" s="20" t="s">
        <v>72</v>
      </c>
      <c r="B52" t="s">
        <v>73</v>
      </c>
    </row>
    <row r="53" spans="1:2" x14ac:dyDescent="0.3">
      <c r="A53" s="20" t="s">
        <v>52</v>
      </c>
      <c r="B53" t="s">
        <v>91</v>
      </c>
    </row>
    <row r="54" spans="1:2" x14ac:dyDescent="0.3">
      <c r="A54" s="20" t="s">
        <v>54</v>
      </c>
      <c r="B54" t="s">
        <v>76</v>
      </c>
    </row>
    <row r="55" spans="1:2" x14ac:dyDescent="0.3">
      <c r="A55" s="21" t="s">
        <v>53</v>
      </c>
    </row>
    <row r="56" spans="1:2" x14ac:dyDescent="0.3">
      <c r="A56" s="20" t="s">
        <v>59</v>
      </c>
      <c r="B56" t="s">
        <v>87</v>
      </c>
    </row>
    <row r="57" spans="1:2" x14ac:dyDescent="0.3">
      <c r="A57" t="s">
        <v>71</v>
      </c>
      <c r="B57" t="s">
        <v>88</v>
      </c>
    </row>
    <row r="58" spans="1:2" x14ac:dyDescent="0.3">
      <c r="A58" t="s">
        <v>70</v>
      </c>
      <c r="B58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EU210"/>
  <sheetViews>
    <sheetView topLeftCell="A87" workbookViewId="0">
      <pane xSplit="7" topLeftCell="L1" activePane="topRight" state="frozen"/>
      <selection pane="topRight" activeCell="F120" sqref="F120"/>
    </sheetView>
  </sheetViews>
  <sheetFormatPr defaultColWidth="8.88671875" defaultRowHeight="19.8" x14ac:dyDescent="0.7"/>
  <cols>
    <col min="1" max="1" width="10.44140625" style="88" customWidth="1"/>
    <col min="2" max="2" width="21.88671875" style="106" customWidth="1"/>
    <col min="3" max="3" width="24" style="106" customWidth="1"/>
    <col min="4" max="4" width="7.44140625" style="106" customWidth="1"/>
    <col min="5" max="5" width="16.109375" style="106" customWidth="1"/>
    <col min="6" max="6" width="64" style="98" customWidth="1"/>
    <col min="7" max="7" width="13.88671875" style="88" customWidth="1"/>
    <col min="8" max="8" width="14" style="88" customWidth="1"/>
    <col min="9" max="9" width="13.5546875" style="88" customWidth="1"/>
    <col min="10" max="10" width="12.6640625" style="88" customWidth="1"/>
    <col min="11" max="11" width="11.33203125" style="107" customWidth="1"/>
    <col min="12" max="12" width="14.109375" style="88" customWidth="1"/>
    <col min="13" max="13" width="12.109375" style="88" customWidth="1"/>
    <col min="14" max="14" width="10.6640625" style="107" customWidth="1"/>
    <col min="15" max="15" width="10.109375" style="88" customWidth="1"/>
    <col min="16" max="21" width="16.44140625" style="88" customWidth="1"/>
    <col min="22" max="22" width="8.88671875" style="88" customWidth="1"/>
    <col min="23" max="23" width="1" style="88" hidden="1" customWidth="1"/>
    <col min="24" max="26" width="8.88671875" style="88" customWidth="1"/>
    <col min="27" max="16374" width="8.88671875" style="88"/>
    <col min="16375" max="16375" width="10.6640625" style="88" bestFit="1" customWidth="1"/>
    <col min="16376" max="16384" width="10.6640625" style="88" customWidth="1"/>
  </cols>
  <sheetData>
    <row r="1" spans="1:19 16375:16375" s="124" customFormat="1" ht="22.8" x14ac:dyDescent="0.8">
      <c r="A1" s="117" t="s">
        <v>229</v>
      </c>
      <c r="B1" s="118"/>
      <c r="C1" s="118"/>
      <c r="D1" s="118"/>
      <c r="E1" s="119"/>
      <c r="F1" s="120"/>
      <c r="G1" s="117"/>
      <c r="H1" s="117"/>
      <c r="I1" s="117"/>
      <c r="J1" s="117"/>
      <c r="K1" s="121"/>
      <c r="L1" s="117"/>
      <c r="M1" s="117"/>
      <c r="N1" s="122"/>
      <c r="O1" s="118"/>
      <c r="P1" s="118"/>
      <c r="Q1" s="123"/>
    </row>
    <row r="2" spans="1:19 16375:16375" s="124" customFormat="1" ht="33" customHeight="1" x14ac:dyDescent="0.8">
      <c r="A2" s="461" t="s">
        <v>177</v>
      </c>
      <c r="B2" s="465" t="s">
        <v>178</v>
      </c>
      <c r="C2" s="465" t="s">
        <v>201</v>
      </c>
      <c r="D2" s="465" t="s">
        <v>230</v>
      </c>
      <c r="E2" s="465" t="s">
        <v>179</v>
      </c>
      <c r="F2" s="467" t="s">
        <v>180</v>
      </c>
      <c r="G2" s="467" t="s">
        <v>181</v>
      </c>
      <c r="H2" s="467" t="s">
        <v>182</v>
      </c>
      <c r="I2" s="469" t="s">
        <v>183</v>
      </c>
      <c r="J2" s="459" t="s">
        <v>184</v>
      </c>
      <c r="K2" s="471"/>
      <c r="L2" s="460"/>
      <c r="M2" s="459" t="s">
        <v>185</v>
      </c>
      <c r="N2" s="471"/>
      <c r="O2" s="471"/>
      <c r="P2" s="459" t="s">
        <v>186</v>
      </c>
      <c r="Q2" s="460"/>
    </row>
    <row r="3" spans="1:19 16375:16375" s="124" customFormat="1" ht="33.75" customHeight="1" x14ac:dyDescent="0.8">
      <c r="A3" s="462"/>
      <c r="B3" s="466"/>
      <c r="C3" s="466"/>
      <c r="D3" s="466"/>
      <c r="E3" s="466"/>
      <c r="F3" s="468"/>
      <c r="G3" s="468"/>
      <c r="H3" s="468"/>
      <c r="I3" s="470"/>
      <c r="J3" s="125" t="s">
        <v>187</v>
      </c>
      <c r="K3" s="126" t="s">
        <v>188</v>
      </c>
      <c r="L3" s="127" t="s">
        <v>63</v>
      </c>
      <c r="M3" s="128" t="s">
        <v>187</v>
      </c>
      <c r="N3" s="128" t="s">
        <v>188</v>
      </c>
      <c r="O3" s="129" t="s">
        <v>189</v>
      </c>
      <c r="P3" s="130" t="s">
        <v>146</v>
      </c>
      <c r="Q3" s="249" t="s">
        <v>147</v>
      </c>
    </row>
    <row r="4" spans="1:19 16375:16375" s="149" customFormat="1" ht="22.8" hidden="1" x14ac:dyDescent="0.8">
      <c r="A4" s="140"/>
      <c r="B4" s="141"/>
      <c r="C4" s="141"/>
      <c r="D4" s="141"/>
      <c r="E4" s="142"/>
      <c r="F4" s="142" t="s">
        <v>190</v>
      </c>
      <c r="G4" s="143"/>
      <c r="H4" s="144"/>
      <c r="I4" s="145"/>
      <c r="J4" s="128"/>
      <c r="K4" s="128"/>
      <c r="L4" s="146"/>
      <c r="M4" s="147"/>
      <c r="N4" s="128"/>
      <c r="O4" s="128"/>
      <c r="P4" s="128">
        <v>564000</v>
      </c>
      <c r="Q4" s="148"/>
      <c r="XEU4" s="150">
        <f>SUM(A4:XET4)</f>
        <v>564000</v>
      </c>
    </row>
    <row r="5" spans="1:19 16375:16375" s="183" customFormat="1" ht="18.75" hidden="1" customHeight="1" x14ac:dyDescent="0.7">
      <c r="A5" s="173">
        <v>45383</v>
      </c>
      <c r="B5" s="174" t="s">
        <v>231</v>
      </c>
      <c r="C5" s="174"/>
      <c r="D5" s="174" t="s">
        <v>214</v>
      </c>
      <c r="E5" s="175" t="s">
        <v>191</v>
      </c>
      <c r="F5" s="176" t="s">
        <v>232</v>
      </c>
      <c r="G5" s="175" t="s">
        <v>233</v>
      </c>
      <c r="H5" s="175" t="s">
        <v>194</v>
      </c>
      <c r="I5" s="178" t="s">
        <v>194</v>
      </c>
      <c r="J5" s="179">
        <v>67000</v>
      </c>
      <c r="K5" s="179"/>
      <c r="L5" s="179"/>
      <c r="M5" s="179"/>
      <c r="N5" s="180"/>
      <c r="O5" s="179"/>
      <c r="P5" s="181">
        <f t="shared" ref="P5:P68" si="0">P4+J5-M5-O5</f>
        <v>631000</v>
      </c>
      <c r="Q5" s="182">
        <f>Q4+K5-N5</f>
        <v>0</v>
      </c>
    </row>
    <row r="6" spans="1:19 16375:16375" s="183" customFormat="1" ht="18.75" hidden="1" customHeight="1" x14ac:dyDescent="0.7">
      <c r="A6" s="173">
        <v>45384</v>
      </c>
      <c r="B6" s="174" t="s">
        <v>234</v>
      </c>
      <c r="C6" s="174"/>
      <c r="D6" s="174" t="s">
        <v>214</v>
      </c>
      <c r="E6" s="175" t="s">
        <v>191</v>
      </c>
      <c r="F6" s="176" t="s">
        <v>235</v>
      </c>
      <c r="G6" s="175" t="s">
        <v>233</v>
      </c>
      <c r="H6" s="177" t="s">
        <v>194</v>
      </c>
      <c r="I6" s="178" t="s">
        <v>194</v>
      </c>
      <c r="J6" s="179">
        <v>10000</v>
      </c>
      <c r="K6" s="179"/>
      <c r="L6" s="179"/>
      <c r="M6" s="179"/>
      <c r="N6" s="180"/>
      <c r="O6" s="179"/>
      <c r="P6" s="181">
        <f t="shared" si="0"/>
        <v>641000</v>
      </c>
      <c r="Q6" s="182">
        <f t="shared" ref="Q6:Q69" si="1">Q5+K6-N6</f>
        <v>0</v>
      </c>
    </row>
    <row r="7" spans="1:19 16375:16375" s="183" customFormat="1" ht="18.75" hidden="1" customHeight="1" x14ac:dyDescent="0.7">
      <c r="A7" s="173">
        <v>45384</v>
      </c>
      <c r="B7" s="174" t="s">
        <v>236</v>
      </c>
      <c r="C7" s="174"/>
      <c r="D7" s="174" t="s">
        <v>214</v>
      </c>
      <c r="E7" s="175" t="s">
        <v>191</v>
      </c>
      <c r="F7" s="176" t="s">
        <v>237</v>
      </c>
      <c r="G7" s="175" t="s">
        <v>238</v>
      </c>
      <c r="H7" s="175" t="s">
        <v>194</v>
      </c>
      <c r="I7" s="178" t="s">
        <v>194</v>
      </c>
      <c r="J7" s="179">
        <v>72700</v>
      </c>
      <c r="K7" s="179"/>
      <c r="L7" s="179"/>
      <c r="M7" s="179"/>
      <c r="N7" s="180"/>
      <c r="O7" s="179"/>
      <c r="P7" s="181">
        <f t="shared" si="0"/>
        <v>713700</v>
      </c>
      <c r="Q7" s="182">
        <f t="shared" si="1"/>
        <v>0</v>
      </c>
    </row>
    <row r="8" spans="1:19 16375:16375" s="183" customFormat="1" ht="18.75" hidden="1" customHeight="1" x14ac:dyDescent="0.7">
      <c r="A8" s="173">
        <v>45385</v>
      </c>
      <c r="B8" s="174" t="s">
        <v>239</v>
      </c>
      <c r="C8" s="174"/>
      <c r="D8" s="174" t="s">
        <v>214</v>
      </c>
      <c r="E8" s="175" t="s">
        <v>191</v>
      </c>
      <c r="F8" s="176" t="s">
        <v>240</v>
      </c>
      <c r="G8" s="175" t="s">
        <v>233</v>
      </c>
      <c r="H8" s="175" t="s">
        <v>194</v>
      </c>
      <c r="I8" s="178" t="s">
        <v>194</v>
      </c>
      <c r="J8" s="179">
        <v>5000</v>
      </c>
      <c r="K8" s="179"/>
      <c r="L8" s="179"/>
      <c r="M8" s="179"/>
      <c r="N8" s="180"/>
      <c r="O8" s="179"/>
      <c r="P8" s="181">
        <f t="shared" si="0"/>
        <v>718700</v>
      </c>
      <c r="Q8" s="182">
        <f t="shared" si="1"/>
        <v>0</v>
      </c>
      <c r="S8" s="246"/>
    </row>
    <row r="9" spans="1:19 16375:16375" s="183" customFormat="1" ht="18.75" hidden="1" customHeight="1" x14ac:dyDescent="0.7">
      <c r="A9" s="173">
        <v>45385</v>
      </c>
      <c r="B9" s="174" t="s">
        <v>241</v>
      </c>
      <c r="C9" s="174"/>
      <c r="D9" s="174" t="s">
        <v>214</v>
      </c>
      <c r="E9" s="175" t="s">
        <v>191</v>
      </c>
      <c r="F9" s="176" t="s">
        <v>242</v>
      </c>
      <c r="G9" s="175" t="s">
        <v>238</v>
      </c>
      <c r="H9" s="175" t="s">
        <v>194</v>
      </c>
      <c r="I9" s="178" t="s">
        <v>194</v>
      </c>
      <c r="J9" s="179">
        <v>5700</v>
      </c>
      <c r="K9" s="179"/>
      <c r="L9" s="179"/>
      <c r="M9" s="179"/>
      <c r="N9" s="193"/>
      <c r="O9" s="193"/>
      <c r="P9" s="181">
        <f t="shared" si="0"/>
        <v>724400</v>
      </c>
      <c r="Q9" s="182">
        <f t="shared" si="1"/>
        <v>0</v>
      </c>
      <c r="S9" s="250"/>
    </row>
    <row r="10" spans="1:19 16375:16375" s="192" customFormat="1" ht="18.75" customHeight="1" x14ac:dyDescent="0.7">
      <c r="A10" s="184">
        <v>45386</v>
      </c>
      <c r="B10" s="185" t="s">
        <v>243</v>
      </c>
      <c r="C10" s="185" t="s">
        <v>244</v>
      </c>
      <c r="D10" s="185" t="s">
        <v>245</v>
      </c>
      <c r="E10" s="186" t="s">
        <v>191</v>
      </c>
      <c r="F10" s="187" t="s">
        <v>246</v>
      </c>
      <c r="G10" s="186" t="s">
        <v>100</v>
      </c>
      <c r="H10" s="186" t="s">
        <v>196</v>
      </c>
      <c r="I10" s="188" t="s">
        <v>196</v>
      </c>
      <c r="J10" s="189"/>
      <c r="K10" s="189"/>
      <c r="L10" s="189"/>
      <c r="M10" s="189"/>
      <c r="N10" s="189"/>
      <c r="O10" s="189">
        <v>150000</v>
      </c>
      <c r="P10" s="190">
        <f t="shared" si="0"/>
        <v>574400</v>
      </c>
      <c r="Q10" s="191">
        <f t="shared" si="1"/>
        <v>0</v>
      </c>
      <c r="S10" s="237"/>
    </row>
    <row r="11" spans="1:19 16375:16375" s="254" customFormat="1" ht="18.75" hidden="1" customHeight="1" x14ac:dyDescent="0.7">
      <c r="A11" s="184">
        <v>45386</v>
      </c>
      <c r="B11" s="185" t="s">
        <v>247</v>
      </c>
      <c r="C11" s="185" t="s">
        <v>248</v>
      </c>
      <c r="D11" s="185" t="s">
        <v>214</v>
      </c>
      <c r="E11" s="186" t="s">
        <v>191</v>
      </c>
      <c r="F11" s="187" t="s">
        <v>249</v>
      </c>
      <c r="G11" s="186" t="s">
        <v>100</v>
      </c>
      <c r="H11" s="186" t="s">
        <v>196</v>
      </c>
      <c r="I11" s="188" t="s">
        <v>196</v>
      </c>
      <c r="J11" s="189"/>
      <c r="K11" s="251"/>
      <c r="L11" s="251"/>
      <c r="M11" s="189"/>
      <c r="N11" s="189"/>
      <c r="O11" s="252">
        <v>100000</v>
      </c>
      <c r="P11" s="190">
        <f t="shared" si="0"/>
        <v>474400</v>
      </c>
      <c r="Q11" s="191">
        <f t="shared" si="1"/>
        <v>0</v>
      </c>
      <c r="R11" s="192"/>
      <c r="S11" s="253"/>
    </row>
    <row r="12" spans="1:19 16375:16375" s="254" customFormat="1" ht="18.75" hidden="1" customHeight="1" x14ac:dyDescent="0.7">
      <c r="A12" s="184">
        <v>45386</v>
      </c>
      <c r="B12" s="185" t="s">
        <v>247</v>
      </c>
      <c r="C12" s="185"/>
      <c r="D12" s="185" t="s">
        <v>214</v>
      </c>
      <c r="E12" s="186" t="s">
        <v>191</v>
      </c>
      <c r="F12" s="187" t="s">
        <v>249</v>
      </c>
      <c r="G12" s="186" t="s">
        <v>233</v>
      </c>
      <c r="H12" s="186" t="s">
        <v>196</v>
      </c>
      <c r="I12" s="188" t="s">
        <v>196</v>
      </c>
      <c r="J12" s="189"/>
      <c r="K12" s="252"/>
      <c r="L12" s="251"/>
      <c r="M12" s="252"/>
      <c r="N12" s="255"/>
      <c r="O12" s="252">
        <v>474400</v>
      </c>
      <c r="P12" s="190">
        <f t="shared" si="0"/>
        <v>0</v>
      </c>
      <c r="Q12" s="191">
        <f t="shared" si="1"/>
        <v>0</v>
      </c>
      <c r="R12" s="192"/>
      <c r="S12" s="253"/>
    </row>
    <row r="13" spans="1:19 16375:16375" s="234" customFormat="1" ht="18.75" customHeight="1" x14ac:dyDescent="0.7">
      <c r="A13" s="221">
        <v>45387</v>
      </c>
      <c r="B13" s="222" t="s">
        <v>250</v>
      </c>
      <c r="C13" s="222" t="s">
        <v>251</v>
      </c>
      <c r="D13" s="222" t="s">
        <v>245</v>
      </c>
      <c r="E13" s="223" t="s">
        <v>195</v>
      </c>
      <c r="F13" s="224" t="s">
        <v>252</v>
      </c>
      <c r="G13" s="223" t="s">
        <v>238</v>
      </c>
      <c r="H13" s="223" t="s">
        <v>221</v>
      </c>
      <c r="I13" s="225" t="s">
        <v>56</v>
      </c>
      <c r="J13" s="232">
        <v>22150</v>
      </c>
      <c r="K13" s="231"/>
      <c r="L13" s="231"/>
      <c r="M13" s="232"/>
      <c r="N13" s="235"/>
      <c r="O13" s="231"/>
      <c r="P13" s="227">
        <f t="shared" si="0"/>
        <v>22150</v>
      </c>
      <c r="Q13" s="228">
        <f t="shared" si="1"/>
        <v>0</v>
      </c>
      <c r="R13" s="229"/>
      <c r="S13" s="233"/>
    </row>
    <row r="14" spans="1:19 16375:16375" s="234" customFormat="1" ht="18.75" customHeight="1" x14ac:dyDescent="0.7">
      <c r="A14" s="221">
        <v>45387</v>
      </c>
      <c r="B14" s="222" t="s">
        <v>253</v>
      </c>
      <c r="C14" s="222" t="s">
        <v>254</v>
      </c>
      <c r="D14" s="222" t="s">
        <v>245</v>
      </c>
      <c r="E14" s="223" t="s">
        <v>195</v>
      </c>
      <c r="F14" s="224" t="s">
        <v>255</v>
      </c>
      <c r="G14" s="223" t="s">
        <v>238</v>
      </c>
      <c r="H14" s="223" t="s">
        <v>221</v>
      </c>
      <c r="I14" s="225" t="s">
        <v>56</v>
      </c>
      <c r="J14" s="232">
        <v>6030</v>
      </c>
      <c r="K14" s="232"/>
      <c r="L14" s="232"/>
      <c r="M14" s="232"/>
      <c r="N14" s="236"/>
      <c r="O14" s="226"/>
      <c r="P14" s="227">
        <f t="shared" si="0"/>
        <v>28180</v>
      </c>
      <c r="Q14" s="228">
        <f t="shared" si="1"/>
        <v>0</v>
      </c>
      <c r="R14" s="229"/>
    </row>
    <row r="15" spans="1:19 16375:16375" s="229" customFormat="1" ht="18.75" customHeight="1" x14ac:dyDescent="0.7">
      <c r="A15" s="221">
        <v>45387</v>
      </c>
      <c r="B15" s="222" t="s">
        <v>256</v>
      </c>
      <c r="C15" s="222" t="s">
        <v>257</v>
      </c>
      <c r="D15" s="222" t="s">
        <v>245</v>
      </c>
      <c r="E15" s="223" t="s">
        <v>195</v>
      </c>
      <c r="F15" s="224" t="s">
        <v>258</v>
      </c>
      <c r="G15" s="223" t="s">
        <v>238</v>
      </c>
      <c r="H15" s="223" t="s">
        <v>221</v>
      </c>
      <c r="I15" s="225" t="s">
        <v>56</v>
      </c>
      <c r="J15" s="232">
        <v>296810</v>
      </c>
      <c r="K15" s="226"/>
      <c r="L15" s="226"/>
      <c r="M15" s="232"/>
      <c r="N15" s="230"/>
      <c r="O15" s="226"/>
      <c r="P15" s="227">
        <f t="shared" si="0"/>
        <v>324990</v>
      </c>
      <c r="Q15" s="228">
        <f t="shared" si="1"/>
        <v>0</v>
      </c>
    </row>
    <row r="16" spans="1:19 16375:16375" s="229" customFormat="1" ht="18" hidden="1" customHeight="1" x14ac:dyDescent="0.7">
      <c r="A16" s="221">
        <v>45387</v>
      </c>
      <c r="B16" s="222" t="s">
        <v>259</v>
      </c>
      <c r="C16" s="222" t="s">
        <v>260</v>
      </c>
      <c r="D16" s="222" t="s">
        <v>214</v>
      </c>
      <c r="E16" s="223" t="s">
        <v>209</v>
      </c>
      <c r="F16" s="224" t="s">
        <v>261</v>
      </c>
      <c r="G16" s="223" t="s">
        <v>197</v>
      </c>
      <c r="H16" s="223" t="s">
        <v>223</v>
      </c>
      <c r="I16" s="225" t="s">
        <v>57</v>
      </c>
      <c r="J16" s="232">
        <v>23300</v>
      </c>
      <c r="K16" s="226"/>
      <c r="L16" s="226"/>
      <c r="M16" s="232"/>
      <c r="N16" s="230"/>
      <c r="O16" s="226"/>
      <c r="P16" s="227">
        <f t="shared" si="0"/>
        <v>348290</v>
      </c>
      <c r="Q16" s="228">
        <f t="shared" si="1"/>
        <v>0</v>
      </c>
    </row>
    <row r="17" spans="1:23" s="229" customFormat="1" x14ac:dyDescent="0.7">
      <c r="A17" s="221">
        <v>45387</v>
      </c>
      <c r="B17" s="222" t="s">
        <v>262</v>
      </c>
      <c r="C17" s="222" t="s">
        <v>263</v>
      </c>
      <c r="D17" s="222" t="s">
        <v>245</v>
      </c>
      <c r="E17" s="223" t="s">
        <v>209</v>
      </c>
      <c r="F17" s="224" t="s">
        <v>264</v>
      </c>
      <c r="G17" s="223" t="s">
        <v>197</v>
      </c>
      <c r="H17" s="223" t="s">
        <v>223</v>
      </c>
      <c r="I17" s="225" t="s">
        <v>57</v>
      </c>
      <c r="J17" s="226">
        <v>48800</v>
      </c>
      <c r="K17" s="226"/>
      <c r="L17" s="226"/>
      <c r="M17" s="232"/>
      <c r="N17" s="230"/>
      <c r="O17" s="226"/>
      <c r="P17" s="227">
        <f t="shared" si="0"/>
        <v>397090</v>
      </c>
      <c r="Q17" s="228">
        <f t="shared" si="1"/>
        <v>0</v>
      </c>
    </row>
    <row r="18" spans="1:23" s="234" customFormat="1" hidden="1" x14ac:dyDescent="0.7">
      <c r="A18" s="221">
        <v>45387</v>
      </c>
      <c r="B18" s="222" t="s">
        <v>265</v>
      </c>
      <c r="C18" s="222" t="s">
        <v>266</v>
      </c>
      <c r="D18" s="222" t="s">
        <v>214</v>
      </c>
      <c r="E18" s="223" t="s">
        <v>267</v>
      </c>
      <c r="F18" s="224" t="s">
        <v>268</v>
      </c>
      <c r="G18" s="223" t="s">
        <v>193</v>
      </c>
      <c r="H18" s="223" t="s">
        <v>225</v>
      </c>
      <c r="I18" s="225" t="s">
        <v>57</v>
      </c>
      <c r="J18" s="226">
        <v>35000</v>
      </c>
      <c r="K18" s="232"/>
      <c r="L18" s="232"/>
      <c r="M18" s="232"/>
      <c r="N18" s="236"/>
      <c r="O18" s="226"/>
      <c r="P18" s="227">
        <f t="shared" si="0"/>
        <v>432090</v>
      </c>
      <c r="Q18" s="228">
        <f t="shared" si="1"/>
        <v>0</v>
      </c>
      <c r="R18" s="229"/>
    </row>
    <row r="19" spans="1:23" s="196" customFormat="1" x14ac:dyDescent="0.7">
      <c r="A19" s="173">
        <v>45387</v>
      </c>
      <c r="B19" s="174" t="s">
        <v>269</v>
      </c>
      <c r="C19" s="174" t="s">
        <v>270</v>
      </c>
      <c r="D19" s="174" t="s">
        <v>271</v>
      </c>
      <c r="E19" s="175" t="s">
        <v>212</v>
      </c>
      <c r="F19" s="176" t="s">
        <v>272</v>
      </c>
      <c r="G19" s="175" t="s">
        <v>204</v>
      </c>
      <c r="H19" s="175" t="s">
        <v>194</v>
      </c>
      <c r="I19" s="178" t="s">
        <v>194</v>
      </c>
      <c r="J19" s="179">
        <v>250000</v>
      </c>
      <c r="K19" s="195"/>
      <c r="L19" s="195"/>
      <c r="M19" s="195"/>
      <c r="N19" s="197"/>
      <c r="O19" s="179"/>
      <c r="P19" s="181">
        <f t="shared" si="0"/>
        <v>682090</v>
      </c>
      <c r="Q19" s="182">
        <f t="shared" si="1"/>
        <v>0</v>
      </c>
      <c r="R19" s="183"/>
      <c r="W19" s="256"/>
    </row>
    <row r="20" spans="1:23" s="234" customFormat="1" x14ac:dyDescent="0.7">
      <c r="A20" s="221">
        <v>45387</v>
      </c>
      <c r="B20" s="222" t="s">
        <v>273</v>
      </c>
      <c r="C20" s="222" t="s">
        <v>274</v>
      </c>
      <c r="D20" s="222" t="s">
        <v>245</v>
      </c>
      <c r="E20" s="223" t="s">
        <v>209</v>
      </c>
      <c r="F20" s="224" t="s">
        <v>275</v>
      </c>
      <c r="G20" s="223" t="s">
        <v>197</v>
      </c>
      <c r="H20" s="223" t="s">
        <v>218</v>
      </c>
      <c r="I20" s="225" t="s">
        <v>57</v>
      </c>
      <c r="J20" s="226"/>
      <c r="K20" s="232"/>
      <c r="L20" s="232"/>
      <c r="M20" s="232">
        <v>7000</v>
      </c>
      <c r="N20" s="236"/>
      <c r="O20" s="226"/>
      <c r="P20" s="227">
        <f t="shared" si="0"/>
        <v>675090</v>
      </c>
      <c r="Q20" s="228">
        <f t="shared" si="1"/>
        <v>0</v>
      </c>
      <c r="R20" s="229"/>
    </row>
    <row r="21" spans="1:23" s="234" customFormat="1" x14ac:dyDescent="0.7">
      <c r="A21" s="221">
        <v>45387</v>
      </c>
      <c r="B21" s="222" t="s">
        <v>276</v>
      </c>
      <c r="C21" s="222" t="s">
        <v>277</v>
      </c>
      <c r="D21" s="222" t="s">
        <v>245</v>
      </c>
      <c r="E21" s="223" t="s">
        <v>228</v>
      </c>
      <c r="F21" s="224" t="s">
        <v>278</v>
      </c>
      <c r="G21" s="223" t="s">
        <v>197</v>
      </c>
      <c r="H21" s="223" t="s">
        <v>219</v>
      </c>
      <c r="I21" s="225" t="s">
        <v>57</v>
      </c>
      <c r="J21" s="230"/>
      <c r="K21" s="236"/>
      <c r="L21" s="236"/>
      <c r="M21" s="236">
        <v>2000</v>
      </c>
      <c r="N21" s="236"/>
      <c r="O21" s="226"/>
      <c r="P21" s="227">
        <f t="shared" si="0"/>
        <v>673090</v>
      </c>
      <c r="Q21" s="228">
        <f t="shared" si="1"/>
        <v>0</v>
      </c>
      <c r="R21" s="229"/>
    </row>
    <row r="22" spans="1:23" s="229" customFormat="1" x14ac:dyDescent="0.7">
      <c r="A22" s="221">
        <v>45387</v>
      </c>
      <c r="B22" s="222" t="s">
        <v>279</v>
      </c>
      <c r="C22" s="222" t="s">
        <v>280</v>
      </c>
      <c r="D22" s="222" t="s">
        <v>271</v>
      </c>
      <c r="E22" s="223" t="s">
        <v>267</v>
      </c>
      <c r="F22" s="224" t="s">
        <v>281</v>
      </c>
      <c r="G22" s="223" t="s">
        <v>193</v>
      </c>
      <c r="H22" s="223" t="s">
        <v>205</v>
      </c>
      <c r="I22" s="225" t="s">
        <v>57</v>
      </c>
      <c r="J22" s="230"/>
      <c r="K22" s="230"/>
      <c r="L22" s="230"/>
      <c r="M22" s="230">
        <v>21000</v>
      </c>
      <c r="N22" s="230"/>
      <c r="O22" s="230"/>
      <c r="P22" s="227">
        <f t="shared" si="0"/>
        <v>652090</v>
      </c>
      <c r="Q22" s="228">
        <f t="shared" si="1"/>
        <v>0</v>
      </c>
    </row>
    <row r="23" spans="1:23" s="229" customFormat="1" x14ac:dyDescent="0.7">
      <c r="A23" s="221">
        <v>45387</v>
      </c>
      <c r="B23" s="222" t="s">
        <v>282</v>
      </c>
      <c r="C23" s="222" t="s">
        <v>283</v>
      </c>
      <c r="D23" s="222" t="s">
        <v>245</v>
      </c>
      <c r="E23" s="223" t="s">
        <v>267</v>
      </c>
      <c r="F23" s="224" t="s">
        <v>284</v>
      </c>
      <c r="G23" s="223" t="s">
        <v>193</v>
      </c>
      <c r="H23" s="238" t="s">
        <v>224</v>
      </c>
      <c r="I23" s="225" t="s">
        <v>57</v>
      </c>
      <c r="J23" s="230"/>
      <c r="K23" s="230"/>
      <c r="L23" s="230"/>
      <c r="M23" s="230">
        <v>300000</v>
      </c>
      <c r="N23" s="230"/>
      <c r="O23" s="230"/>
      <c r="P23" s="227">
        <f t="shared" si="0"/>
        <v>352090</v>
      </c>
      <c r="Q23" s="228">
        <f t="shared" si="1"/>
        <v>0</v>
      </c>
    </row>
    <row r="24" spans="1:23" s="183" customFormat="1" hidden="1" x14ac:dyDescent="0.7">
      <c r="A24" s="173">
        <v>45387</v>
      </c>
      <c r="B24" s="174" t="s">
        <v>285</v>
      </c>
      <c r="C24" s="174"/>
      <c r="D24" s="174" t="s">
        <v>214</v>
      </c>
      <c r="E24" s="175" t="s">
        <v>191</v>
      </c>
      <c r="F24" s="176" t="s">
        <v>286</v>
      </c>
      <c r="G24" s="175" t="s">
        <v>233</v>
      </c>
      <c r="H24" s="177" t="s">
        <v>194</v>
      </c>
      <c r="I24" s="178" t="s">
        <v>194</v>
      </c>
      <c r="J24" s="193">
        <v>150000</v>
      </c>
      <c r="K24" s="193"/>
      <c r="L24" s="193"/>
      <c r="M24" s="193"/>
      <c r="N24" s="193"/>
      <c r="O24" s="193"/>
      <c r="P24" s="181">
        <f t="shared" si="0"/>
        <v>502090</v>
      </c>
      <c r="Q24" s="182">
        <f t="shared" si="1"/>
        <v>0</v>
      </c>
      <c r="S24" s="194"/>
    </row>
    <row r="25" spans="1:23" s="183" customFormat="1" hidden="1" x14ac:dyDescent="0.7">
      <c r="A25" s="173">
        <v>45388</v>
      </c>
      <c r="B25" s="174" t="s">
        <v>287</v>
      </c>
      <c r="C25" s="174"/>
      <c r="D25" s="174" t="s">
        <v>214</v>
      </c>
      <c r="E25" s="175" t="s">
        <v>191</v>
      </c>
      <c r="F25" s="176" t="s">
        <v>288</v>
      </c>
      <c r="G25" s="175" t="s">
        <v>233</v>
      </c>
      <c r="H25" s="257" t="s">
        <v>194</v>
      </c>
      <c r="I25" s="178" t="s">
        <v>194</v>
      </c>
      <c r="J25" s="193">
        <v>6000</v>
      </c>
      <c r="K25" s="193"/>
      <c r="L25" s="193"/>
      <c r="M25" s="193"/>
      <c r="N25" s="193"/>
      <c r="O25" s="193"/>
      <c r="P25" s="181">
        <f t="shared" si="0"/>
        <v>508090</v>
      </c>
      <c r="Q25" s="182">
        <f t="shared" si="1"/>
        <v>0</v>
      </c>
      <c r="S25" s="194"/>
    </row>
    <row r="26" spans="1:23" s="183" customFormat="1" hidden="1" x14ac:dyDescent="0.7">
      <c r="A26" s="173">
        <v>45388</v>
      </c>
      <c r="B26" s="174" t="s">
        <v>289</v>
      </c>
      <c r="C26" s="174"/>
      <c r="D26" s="174" t="s">
        <v>214</v>
      </c>
      <c r="E26" s="175" t="s">
        <v>191</v>
      </c>
      <c r="F26" s="176" t="s">
        <v>290</v>
      </c>
      <c r="G26" s="175" t="s">
        <v>238</v>
      </c>
      <c r="H26" s="257" t="s">
        <v>194</v>
      </c>
      <c r="I26" s="178" t="s">
        <v>194</v>
      </c>
      <c r="J26" s="182">
        <v>37900</v>
      </c>
      <c r="K26" s="193"/>
      <c r="L26" s="193"/>
      <c r="M26" s="193"/>
      <c r="N26" s="193"/>
      <c r="O26" s="193"/>
      <c r="P26" s="181">
        <f t="shared" si="0"/>
        <v>545990</v>
      </c>
      <c r="Q26" s="182">
        <f t="shared" si="1"/>
        <v>0</v>
      </c>
      <c r="S26" s="194"/>
    </row>
    <row r="27" spans="1:23" s="183" customFormat="1" x14ac:dyDescent="0.7">
      <c r="A27" s="173">
        <v>45390</v>
      </c>
      <c r="B27" s="174" t="s">
        <v>291</v>
      </c>
      <c r="C27" s="174" t="s">
        <v>292</v>
      </c>
      <c r="D27" s="174" t="s">
        <v>245</v>
      </c>
      <c r="E27" s="175" t="s">
        <v>191</v>
      </c>
      <c r="F27" s="176" t="s">
        <v>293</v>
      </c>
      <c r="G27" s="175" t="s">
        <v>100</v>
      </c>
      <c r="H27" s="257" t="s">
        <v>294</v>
      </c>
      <c r="I27" s="178" t="s">
        <v>226</v>
      </c>
      <c r="J27" s="182">
        <v>94740</v>
      </c>
      <c r="K27" s="193"/>
      <c r="L27" s="193"/>
      <c r="M27" s="193"/>
      <c r="N27" s="193"/>
      <c r="O27" s="193"/>
      <c r="P27" s="181">
        <f t="shared" si="0"/>
        <v>640730</v>
      </c>
      <c r="Q27" s="182">
        <f t="shared" si="1"/>
        <v>0</v>
      </c>
      <c r="S27" s="194"/>
    </row>
    <row r="28" spans="1:23" s="229" customFormat="1" hidden="1" x14ac:dyDescent="0.7">
      <c r="A28" s="221">
        <v>45390</v>
      </c>
      <c r="B28" s="222" t="s">
        <v>295</v>
      </c>
      <c r="C28" s="222" t="s">
        <v>296</v>
      </c>
      <c r="D28" s="222" t="s">
        <v>214</v>
      </c>
      <c r="E28" s="223" t="s">
        <v>209</v>
      </c>
      <c r="F28" s="224" t="s">
        <v>297</v>
      </c>
      <c r="G28" s="223" t="s">
        <v>197</v>
      </c>
      <c r="H28" s="258" t="s">
        <v>211</v>
      </c>
      <c r="I28" s="225" t="s">
        <v>57</v>
      </c>
      <c r="J28" s="230"/>
      <c r="K28" s="230"/>
      <c r="L28" s="230"/>
      <c r="M28" s="230">
        <v>2000</v>
      </c>
      <c r="N28" s="230"/>
      <c r="O28" s="230"/>
      <c r="P28" s="227">
        <f t="shared" si="0"/>
        <v>638730</v>
      </c>
      <c r="Q28" s="228">
        <f t="shared" si="1"/>
        <v>0</v>
      </c>
    </row>
    <row r="29" spans="1:23" x14ac:dyDescent="0.7">
      <c r="A29" s="97">
        <v>45390</v>
      </c>
      <c r="B29" s="131" t="s">
        <v>298</v>
      </c>
      <c r="C29" s="131" t="s">
        <v>292</v>
      </c>
      <c r="D29" s="131" t="s">
        <v>245</v>
      </c>
      <c r="E29" s="89" t="s">
        <v>212</v>
      </c>
      <c r="F29" s="94" t="s">
        <v>299</v>
      </c>
      <c r="G29" s="89" t="s">
        <v>204</v>
      </c>
      <c r="H29" s="89" t="s">
        <v>294</v>
      </c>
      <c r="I29" s="90" t="s">
        <v>226</v>
      </c>
      <c r="J29" s="95"/>
      <c r="K29" s="95"/>
      <c r="L29" s="95"/>
      <c r="M29" s="95"/>
      <c r="N29" s="95"/>
      <c r="O29" s="95">
        <v>34740</v>
      </c>
      <c r="P29" s="92">
        <f t="shared" si="0"/>
        <v>603990</v>
      </c>
      <c r="Q29" s="93">
        <f t="shared" si="1"/>
        <v>0</v>
      </c>
      <c r="S29" s="171"/>
    </row>
    <row r="30" spans="1:23" s="192" customFormat="1" x14ac:dyDescent="0.7">
      <c r="A30" s="184">
        <v>45390</v>
      </c>
      <c r="B30" s="185" t="s">
        <v>300</v>
      </c>
      <c r="C30" s="185" t="s">
        <v>301</v>
      </c>
      <c r="D30" s="185" t="s">
        <v>245</v>
      </c>
      <c r="E30" s="186" t="s">
        <v>191</v>
      </c>
      <c r="F30" s="187" t="s">
        <v>302</v>
      </c>
      <c r="G30" s="186" t="s">
        <v>100</v>
      </c>
      <c r="H30" s="186" t="s">
        <v>196</v>
      </c>
      <c r="I30" s="188" t="s">
        <v>196</v>
      </c>
      <c r="J30" s="198"/>
      <c r="K30" s="198"/>
      <c r="L30" s="198"/>
      <c r="M30" s="198"/>
      <c r="N30" s="198"/>
      <c r="O30" s="198">
        <v>250000</v>
      </c>
      <c r="P30" s="190">
        <f t="shared" si="0"/>
        <v>353990</v>
      </c>
      <c r="Q30" s="191">
        <f t="shared" si="1"/>
        <v>0</v>
      </c>
    </row>
    <row r="31" spans="1:23" s="192" customFormat="1" hidden="1" x14ac:dyDescent="0.7">
      <c r="A31" s="184">
        <v>45390</v>
      </c>
      <c r="B31" s="185" t="s">
        <v>303</v>
      </c>
      <c r="C31" s="185"/>
      <c r="D31" s="185" t="s">
        <v>214</v>
      </c>
      <c r="E31" s="186" t="s">
        <v>191</v>
      </c>
      <c r="F31" s="187" t="s">
        <v>304</v>
      </c>
      <c r="G31" s="186" t="s">
        <v>100</v>
      </c>
      <c r="H31" s="259" t="s">
        <v>196</v>
      </c>
      <c r="I31" s="188" t="s">
        <v>196</v>
      </c>
      <c r="J31" s="198"/>
      <c r="K31" s="198"/>
      <c r="L31" s="198"/>
      <c r="M31" s="198"/>
      <c r="N31" s="198"/>
      <c r="O31" s="198">
        <v>193900</v>
      </c>
      <c r="P31" s="190">
        <f t="shared" si="0"/>
        <v>160090</v>
      </c>
      <c r="Q31" s="191">
        <f t="shared" si="1"/>
        <v>0</v>
      </c>
    </row>
    <row r="32" spans="1:23" s="183" customFormat="1" hidden="1" x14ac:dyDescent="0.7">
      <c r="A32" s="173">
        <v>45391</v>
      </c>
      <c r="B32" s="174" t="s">
        <v>305</v>
      </c>
      <c r="C32" s="174"/>
      <c r="D32" s="174" t="s">
        <v>214</v>
      </c>
      <c r="E32" s="175" t="s">
        <v>191</v>
      </c>
      <c r="F32" s="176" t="s">
        <v>306</v>
      </c>
      <c r="G32" s="175" t="s">
        <v>100</v>
      </c>
      <c r="H32" s="177" t="s">
        <v>194</v>
      </c>
      <c r="I32" s="178" t="s">
        <v>194</v>
      </c>
      <c r="J32" s="193">
        <v>88000</v>
      </c>
      <c r="K32" s="193"/>
      <c r="L32" s="193"/>
      <c r="M32" s="193"/>
      <c r="N32" s="193"/>
      <c r="O32" s="193"/>
      <c r="P32" s="181">
        <f t="shared" si="0"/>
        <v>248090</v>
      </c>
      <c r="Q32" s="182">
        <f t="shared" si="1"/>
        <v>0</v>
      </c>
      <c r="S32" s="194"/>
    </row>
    <row r="33" spans="1:19" s="183" customFormat="1" hidden="1" x14ac:dyDescent="0.7">
      <c r="A33" s="173">
        <v>45391</v>
      </c>
      <c r="B33" s="174" t="s">
        <v>307</v>
      </c>
      <c r="C33" s="174" t="s">
        <v>308</v>
      </c>
      <c r="D33" s="174" t="s">
        <v>214</v>
      </c>
      <c r="E33" s="175" t="s">
        <v>191</v>
      </c>
      <c r="F33" s="176" t="s">
        <v>309</v>
      </c>
      <c r="G33" s="175" t="s">
        <v>100</v>
      </c>
      <c r="H33" s="177" t="s">
        <v>192</v>
      </c>
      <c r="I33" s="178" t="s">
        <v>192</v>
      </c>
      <c r="J33" s="193">
        <v>1642500</v>
      </c>
      <c r="K33" s="193"/>
      <c r="L33" s="193"/>
      <c r="M33" s="193"/>
      <c r="N33" s="193"/>
      <c r="O33" s="193"/>
      <c r="P33" s="181">
        <f t="shared" si="0"/>
        <v>1890590</v>
      </c>
      <c r="Q33" s="182">
        <f t="shared" si="1"/>
        <v>0</v>
      </c>
    </row>
    <row r="34" spans="1:19" s="183" customFormat="1" x14ac:dyDescent="0.7">
      <c r="A34" s="173">
        <v>45391</v>
      </c>
      <c r="B34" s="174" t="s">
        <v>310</v>
      </c>
      <c r="C34" s="174" t="s">
        <v>311</v>
      </c>
      <c r="D34" s="174" t="s">
        <v>245</v>
      </c>
      <c r="E34" s="175" t="s">
        <v>191</v>
      </c>
      <c r="F34" s="176" t="s">
        <v>312</v>
      </c>
      <c r="G34" s="175" t="s">
        <v>100</v>
      </c>
      <c r="H34" s="177" t="s">
        <v>192</v>
      </c>
      <c r="I34" s="178" t="s">
        <v>192</v>
      </c>
      <c r="J34" s="193">
        <v>7960500</v>
      </c>
      <c r="K34" s="193"/>
      <c r="L34" s="193"/>
      <c r="M34" s="193"/>
      <c r="N34" s="193"/>
      <c r="O34" s="193"/>
      <c r="P34" s="181">
        <f t="shared" si="0"/>
        <v>9851090</v>
      </c>
      <c r="Q34" s="182">
        <f t="shared" si="1"/>
        <v>0</v>
      </c>
    </row>
    <row r="35" spans="1:19" s="183" customFormat="1" hidden="1" x14ac:dyDescent="0.7">
      <c r="A35" s="173">
        <v>45391</v>
      </c>
      <c r="B35" s="174" t="s">
        <v>313</v>
      </c>
      <c r="C35" s="174"/>
      <c r="D35" s="174" t="s">
        <v>214</v>
      </c>
      <c r="E35" s="175" t="s">
        <v>191</v>
      </c>
      <c r="F35" s="176" t="s">
        <v>314</v>
      </c>
      <c r="G35" s="175" t="s">
        <v>100</v>
      </c>
      <c r="H35" s="177" t="s">
        <v>194</v>
      </c>
      <c r="I35" s="178" t="s">
        <v>194</v>
      </c>
      <c r="J35" s="193">
        <v>22200</v>
      </c>
      <c r="K35" s="193"/>
      <c r="L35" s="193"/>
      <c r="M35" s="193"/>
      <c r="N35" s="193"/>
      <c r="O35" s="193"/>
      <c r="P35" s="181">
        <f t="shared" si="0"/>
        <v>9873290</v>
      </c>
      <c r="Q35" s="182">
        <f t="shared" si="1"/>
        <v>0</v>
      </c>
    </row>
    <row r="36" spans="1:19" s="183" customFormat="1" x14ac:dyDescent="0.7">
      <c r="A36" s="173">
        <v>45391</v>
      </c>
      <c r="B36" s="174" t="s">
        <v>315</v>
      </c>
      <c r="C36" s="174" t="s">
        <v>316</v>
      </c>
      <c r="D36" s="174" t="s">
        <v>245</v>
      </c>
      <c r="E36" s="175" t="s">
        <v>191</v>
      </c>
      <c r="F36" s="176" t="s">
        <v>317</v>
      </c>
      <c r="G36" s="175" t="s">
        <v>100</v>
      </c>
      <c r="H36" s="177" t="s">
        <v>194</v>
      </c>
      <c r="I36" s="178" t="s">
        <v>194</v>
      </c>
      <c r="J36" s="193">
        <v>100000</v>
      </c>
      <c r="K36" s="193"/>
      <c r="L36" s="193"/>
      <c r="M36" s="193"/>
      <c r="N36" s="193"/>
      <c r="O36" s="193"/>
      <c r="P36" s="181">
        <f t="shared" si="0"/>
        <v>9973290</v>
      </c>
      <c r="Q36" s="182">
        <f t="shared" si="1"/>
        <v>0</v>
      </c>
    </row>
    <row r="37" spans="1:19" s="229" customFormat="1" x14ac:dyDescent="0.7">
      <c r="A37" s="221">
        <v>45391</v>
      </c>
      <c r="B37" s="222" t="s">
        <v>318</v>
      </c>
      <c r="C37" s="222" t="s">
        <v>319</v>
      </c>
      <c r="D37" s="222" t="s">
        <v>271</v>
      </c>
      <c r="E37" s="223" t="s">
        <v>267</v>
      </c>
      <c r="F37" s="224" t="s">
        <v>320</v>
      </c>
      <c r="G37" s="223" t="s">
        <v>193</v>
      </c>
      <c r="H37" s="238" t="s">
        <v>224</v>
      </c>
      <c r="I37" s="225" t="s">
        <v>57</v>
      </c>
      <c r="J37" s="230"/>
      <c r="K37" s="230"/>
      <c r="L37" s="230"/>
      <c r="M37" s="230">
        <v>160000</v>
      </c>
      <c r="N37" s="230"/>
      <c r="O37" s="230"/>
      <c r="P37" s="227">
        <f t="shared" si="0"/>
        <v>9813290</v>
      </c>
      <c r="Q37" s="228">
        <f t="shared" si="1"/>
        <v>0</v>
      </c>
    </row>
    <row r="38" spans="1:19" x14ac:dyDescent="0.7">
      <c r="A38" s="97">
        <v>45391</v>
      </c>
      <c r="B38" s="131" t="s">
        <v>321</v>
      </c>
      <c r="C38" s="131" t="s">
        <v>322</v>
      </c>
      <c r="D38" s="131" t="s">
        <v>271</v>
      </c>
      <c r="E38" s="89" t="s">
        <v>212</v>
      </c>
      <c r="F38" s="94" t="s">
        <v>323</v>
      </c>
      <c r="G38" s="89" t="s">
        <v>204</v>
      </c>
      <c r="H38" s="96" t="s">
        <v>202</v>
      </c>
      <c r="I38" s="90" t="s">
        <v>57</v>
      </c>
      <c r="J38" s="95"/>
      <c r="K38" s="95"/>
      <c r="L38" s="95"/>
      <c r="M38" s="95">
        <v>28800</v>
      </c>
      <c r="N38" s="95"/>
      <c r="O38" s="95"/>
      <c r="P38" s="92">
        <f t="shared" si="0"/>
        <v>9784490</v>
      </c>
      <c r="Q38" s="93">
        <f t="shared" si="1"/>
        <v>0</v>
      </c>
      <c r="R38" s="260"/>
    </row>
    <row r="39" spans="1:19" s="159" customFormat="1" x14ac:dyDescent="0.7">
      <c r="A39" s="151">
        <v>45391</v>
      </c>
      <c r="B39" s="152" t="s">
        <v>324</v>
      </c>
      <c r="C39" s="152" t="s">
        <v>325</v>
      </c>
      <c r="D39" s="152" t="s">
        <v>271</v>
      </c>
      <c r="E39" s="153" t="s">
        <v>267</v>
      </c>
      <c r="F39" s="154" t="s">
        <v>326</v>
      </c>
      <c r="G39" s="153" t="s">
        <v>233</v>
      </c>
      <c r="H39" s="201" t="s">
        <v>224</v>
      </c>
      <c r="I39" s="155" t="s">
        <v>57</v>
      </c>
      <c r="J39" s="199"/>
      <c r="K39" s="199"/>
      <c r="L39" s="199"/>
      <c r="M39" s="199">
        <v>100000</v>
      </c>
      <c r="N39" s="199"/>
      <c r="O39" s="199"/>
      <c r="P39" s="157">
        <f t="shared" si="0"/>
        <v>9684490</v>
      </c>
      <c r="Q39" s="158">
        <f t="shared" si="1"/>
        <v>0</v>
      </c>
      <c r="R39" s="203"/>
    </row>
    <row r="40" spans="1:19" s="159" customFormat="1" x14ac:dyDescent="0.7">
      <c r="A40" s="151">
        <v>45391</v>
      </c>
      <c r="B40" s="152" t="s">
        <v>327</v>
      </c>
      <c r="C40" s="152" t="s">
        <v>328</v>
      </c>
      <c r="D40" s="152" t="s">
        <v>271</v>
      </c>
      <c r="E40" s="153" t="s">
        <v>267</v>
      </c>
      <c r="F40" s="154" t="s">
        <v>329</v>
      </c>
      <c r="G40" s="153" t="s">
        <v>193</v>
      </c>
      <c r="H40" s="201" t="s">
        <v>224</v>
      </c>
      <c r="I40" s="155" t="s">
        <v>57</v>
      </c>
      <c r="J40" s="199"/>
      <c r="K40" s="199"/>
      <c r="L40" s="199"/>
      <c r="M40" s="199">
        <v>100000</v>
      </c>
      <c r="N40" s="199"/>
      <c r="O40" s="199"/>
      <c r="P40" s="157">
        <f t="shared" si="0"/>
        <v>9584490</v>
      </c>
      <c r="Q40" s="158">
        <f t="shared" si="1"/>
        <v>0</v>
      </c>
      <c r="R40" s="200"/>
      <c r="S40" s="203"/>
    </row>
    <row r="41" spans="1:19" s="159" customFormat="1" x14ac:dyDescent="0.7">
      <c r="A41" s="151">
        <v>45391</v>
      </c>
      <c r="B41" s="152" t="s">
        <v>330</v>
      </c>
      <c r="C41" s="152" t="s">
        <v>331</v>
      </c>
      <c r="D41" s="152" t="s">
        <v>271</v>
      </c>
      <c r="E41" s="153" t="s">
        <v>267</v>
      </c>
      <c r="F41" s="154" t="s">
        <v>332</v>
      </c>
      <c r="G41" s="153" t="s">
        <v>193</v>
      </c>
      <c r="H41" s="201" t="s">
        <v>205</v>
      </c>
      <c r="I41" s="155" t="s">
        <v>57</v>
      </c>
      <c r="J41" s="156"/>
      <c r="K41" s="156"/>
      <c r="L41" s="156"/>
      <c r="M41" s="199">
        <v>425000</v>
      </c>
      <c r="N41" s="199"/>
      <c r="O41" s="156"/>
      <c r="P41" s="157">
        <f t="shared" si="0"/>
        <v>9159490</v>
      </c>
      <c r="Q41" s="158">
        <f t="shared" si="1"/>
        <v>0</v>
      </c>
      <c r="R41" s="200"/>
      <c r="S41" s="203"/>
    </row>
    <row r="42" spans="1:19" hidden="1" x14ac:dyDescent="0.7">
      <c r="A42" s="97">
        <v>45391</v>
      </c>
      <c r="B42" s="131" t="s">
        <v>333</v>
      </c>
      <c r="C42" s="131" t="s">
        <v>334</v>
      </c>
      <c r="D42" s="131" t="s">
        <v>214</v>
      </c>
      <c r="E42" s="89" t="s">
        <v>267</v>
      </c>
      <c r="F42" s="94" t="s">
        <v>335</v>
      </c>
      <c r="G42" s="89" t="s">
        <v>193</v>
      </c>
      <c r="H42" s="96" t="s">
        <v>205</v>
      </c>
      <c r="I42" s="90" t="s">
        <v>57</v>
      </c>
      <c r="J42" s="91"/>
      <c r="K42" s="91"/>
      <c r="L42" s="91"/>
      <c r="M42" s="91">
        <v>101300</v>
      </c>
      <c r="N42" s="95"/>
      <c r="O42" s="91"/>
      <c r="P42" s="92">
        <f t="shared" si="0"/>
        <v>9058190</v>
      </c>
      <c r="Q42" s="93">
        <f t="shared" si="1"/>
        <v>0</v>
      </c>
      <c r="S42" s="164"/>
    </row>
    <row r="43" spans="1:19" hidden="1" x14ac:dyDescent="0.7">
      <c r="A43" s="97">
        <v>45391</v>
      </c>
      <c r="B43" s="131" t="s">
        <v>336</v>
      </c>
      <c r="C43" s="131" t="s">
        <v>337</v>
      </c>
      <c r="D43" s="131" t="s">
        <v>214</v>
      </c>
      <c r="E43" s="89" t="s">
        <v>267</v>
      </c>
      <c r="F43" s="94" t="s">
        <v>338</v>
      </c>
      <c r="G43" s="89" t="s">
        <v>193</v>
      </c>
      <c r="H43" s="96" t="s">
        <v>205</v>
      </c>
      <c r="I43" s="90" t="s">
        <v>57</v>
      </c>
      <c r="J43" s="91"/>
      <c r="K43" s="91"/>
      <c r="L43" s="91"/>
      <c r="M43" s="91">
        <v>71800</v>
      </c>
      <c r="N43" s="93"/>
      <c r="O43" s="91"/>
      <c r="P43" s="92">
        <f t="shared" si="0"/>
        <v>8986390</v>
      </c>
      <c r="Q43" s="93">
        <f t="shared" si="1"/>
        <v>0</v>
      </c>
    </row>
    <row r="44" spans="1:19" s="159" customFormat="1" x14ac:dyDescent="0.7">
      <c r="A44" s="151">
        <v>45391</v>
      </c>
      <c r="B44" s="152" t="s">
        <v>339</v>
      </c>
      <c r="C44" s="152" t="s">
        <v>340</v>
      </c>
      <c r="D44" s="152" t="s">
        <v>245</v>
      </c>
      <c r="E44" s="153" t="s">
        <v>195</v>
      </c>
      <c r="F44" s="154" t="s">
        <v>341</v>
      </c>
      <c r="G44" s="205" t="s">
        <v>220</v>
      </c>
      <c r="H44" s="201" t="s">
        <v>221</v>
      </c>
      <c r="I44" s="204" t="s">
        <v>56</v>
      </c>
      <c r="J44" s="156"/>
      <c r="K44" s="156"/>
      <c r="L44" s="156"/>
      <c r="M44" s="156">
        <v>4200000</v>
      </c>
      <c r="N44" s="199"/>
      <c r="O44" s="156"/>
      <c r="P44" s="157">
        <f t="shared" si="0"/>
        <v>4786390</v>
      </c>
      <c r="Q44" s="158">
        <f t="shared" si="1"/>
        <v>0</v>
      </c>
    </row>
    <row r="45" spans="1:19" s="159" customFormat="1" x14ac:dyDescent="0.7">
      <c r="A45" s="151">
        <v>45391</v>
      </c>
      <c r="B45" s="152" t="s">
        <v>342</v>
      </c>
      <c r="C45" s="152" t="s">
        <v>343</v>
      </c>
      <c r="D45" s="152" t="s">
        <v>245</v>
      </c>
      <c r="E45" s="153" t="s">
        <v>195</v>
      </c>
      <c r="F45" s="154" t="s">
        <v>344</v>
      </c>
      <c r="G45" s="205" t="s">
        <v>220</v>
      </c>
      <c r="H45" s="201" t="s">
        <v>221</v>
      </c>
      <c r="I45" s="204" t="s">
        <v>56</v>
      </c>
      <c r="J45" s="156"/>
      <c r="K45" s="156"/>
      <c r="L45" s="156"/>
      <c r="M45" s="156">
        <v>1100000</v>
      </c>
      <c r="N45" s="199"/>
      <c r="O45" s="156"/>
      <c r="P45" s="157">
        <f t="shared" si="0"/>
        <v>3686390</v>
      </c>
      <c r="Q45" s="158">
        <f t="shared" si="1"/>
        <v>0</v>
      </c>
    </row>
    <row r="46" spans="1:19" s="159" customFormat="1" x14ac:dyDescent="0.7">
      <c r="A46" s="151">
        <v>45391</v>
      </c>
      <c r="B46" s="152" t="s">
        <v>345</v>
      </c>
      <c r="C46" s="207" t="s">
        <v>346</v>
      </c>
      <c r="D46" s="152" t="s">
        <v>245</v>
      </c>
      <c r="E46" s="153" t="s">
        <v>195</v>
      </c>
      <c r="F46" s="154" t="s">
        <v>347</v>
      </c>
      <c r="G46" s="205" t="s">
        <v>220</v>
      </c>
      <c r="H46" s="201" t="s">
        <v>221</v>
      </c>
      <c r="I46" s="204" t="s">
        <v>56</v>
      </c>
      <c r="J46" s="156"/>
      <c r="K46" s="156"/>
      <c r="L46" s="156"/>
      <c r="M46" s="156">
        <v>325000</v>
      </c>
      <c r="N46" s="156"/>
      <c r="O46" s="156"/>
      <c r="P46" s="157">
        <f t="shared" si="0"/>
        <v>3361390</v>
      </c>
      <c r="Q46" s="158">
        <f t="shared" si="1"/>
        <v>0</v>
      </c>
      <c r="S46" s="202"/>
    </row>
    <row r="47" spans="1:19" s="159" customFormat="1" x14ac:dyDescent="0.7">
      <c r="A47" s="151">
        <v>45391</v>
      </c>
      <c r="B47" s="152" t="s">
        <v>348</v>
      </c>
      <c r="C47" s="207" t="s">
        <v>349</v>
      </c>
      <c r="D47" s="152" t="s">
        <v>245</v>
      </c>
      <c r="E47" s="153" t="s">
        <v>195</v>
      </c>
      <c r="F47" s="154" t="s">
        <v>350</v>
      </c>
      <c r="G47" s="205" t="s">
        <v>220</v>
      </c>
      <c r="H47" s="201" t="s">
        <v>221</v>
      </c>
      <c r="I47" s="204" t="s">
        <v>56</v>
      </c>
      <c r="J47" s="156"/>
      <c r="K47" s="156"/>
      <c r="L47" s="156"/>
      <c r="M47" s="156">
        <v>325000</v>
      </c>
      <c r="N47" s="156"/>
      <c r="O47" s="156"/>
      <c r="P47" s="157">
        <f t="shared" si="0"/>
        <v>3036390</v>
      </c>
      <c r="Q47" s="158">
        <f t="shared" si="1"/>
        <v>0</v>
      </c>
    </row>
    <row r="48" spans="1:19" s="159" customFormat="1" x14ac:dyDescent="0.7">
      <c r="A48" s="151">
        <v>45391</v>
      </c>
      <c r="B48" s="152" t="s">
        <v>351</v>
      </c>
      <c r="C48" s="207" t="s">
        <v>352</v>
      </c>
      <c r="D48" s="152" t="s">
        <v>245</v>
      </c>
      <c r="E48" s="153" t="s">
        <v>195</v>
      </c>
      <c r="F48" s="154" t="s">
        <v>353</v>
      </c>
      <c r="G48" s="205" t="s">
        <v>220</v>
      </c>
      <c r="H48" s="201" t="s">
        <v>221</v>
      </c>
      <c r="I48" s="204" t="s">
        <v>56</v>
      </c>
      <c r="J48" s="156"/>
      <c r="K48" s="156"/>
      <c r="L48" s="156"/>
      <c r="M48" s="156">
        <v>24000</v>
      </c>
      <c r="N48" s="156"/>
      <c r="O48" s="156"/>
      <c r="P48" s="157">
        <f>P47+J48-M48-O48</f>
        <v>3012390</v>
      </c>
      <c r="Q48" s="158">
        <f>Q47+K48-N48</f>
        <v>0</v>
      </c>
    </row>
    <row r="49" spans="1:19" s="159" customFormat="1" x14ac:dyDescent="0.7">
      <c r="A49" s="151">
        <v>45391</v>
      </c>
      <c r="B49" s="152" t="s">
        <v>354</v>
      </c>
      <c r="C49" s="207" t="s">
        <v>355</v>
      </c>
      <c r="D49" s="152" t="s">
        <v>245</v>
      </c>
      <c r="E49" s="153" t="s">
        <v>228</v>
      </c>
      <c r="F49" s="206" t="s">
        <v>356</v>
      </c>
      <c r="G49" s="208" t="s">
        <v>197</v>
      </c>
      <c r="H49" s="201" t="s">
        <v>198</v>
      </c>
      <c r="I49" s="204" t="s">
        <v>57</v>
      </c>
      <c r="J49" s="156"/>
      <c r="K49" s="156"/>
      <c r="L49" s="156"/>
      <c r="M49" s="156">
        <v>600000</v>
      </c>
      <c r="N49" s="156"/>
      <c r="O49" s="156"/>
      <c r="P49" s="157">
        <f t="shared" si="0"/>
        <v>2412390</v>
      </c>
      <c r="Q49" s="158">
        <f t="shared" si="1"/>
        <v>0</v>
      </c>
      <c r="S49" s="203"/>
    </row>
    <row r="50" spans="1:19" s="159" customFormat="1" x14ac:dyDescent="0.7">
      <c r="A50" s="151">
        <v>45391</v>
      </c>
      <c r="B50" s="152" t="s">
        <v>357</v>
      </c>
      <c r="C50" s="207" t="s">
        <v>358</v>
      </c>
      <c r="D50" s="152" t="s">
        <v>245</v>
      </c>
      <c r="E50" s="153" t="s">
        <v>228</v>
      </c>
      <c r="F50" s="206" t="s">
        <v>359</v>
      </c>
      <c r="G50" s="208" t="s">
        <v>197</v>
      </c>
      <c r="H50" s="201" t="s">
        <v>227</v>
      </c>
      <c r="I50" s="204" t="s">
        <v>57</v>
      </c>
      <c r="J50" s="156"/>
      <c r="K50" s="156"/>
      <c r="L50" s="156"/>
      <c r="M50" s="156">
        <v>200000</v>
      </c>
      <c r="N50" s="156"/>
      <c r="O50" s="156"/>
      <c r="P50" s="157">
        <f t="shared" si="0"/>
        <v>2212390</v>
      </c>
      <c r="Q50" s="158">
        <f t="shared" si="1"/>
        <v>0</v>
      </c>
    </row>
    <row r="51" spans="1:19" x14ac:dyDescent="0.7">
      <c r="A51" s="97">
        <v>45392</v>
      </c>
      <c r="B51" s="131" t="s">
        <v>360</v>
      </c>
      <c r="C51" s="163" t="s">
        <v>361</v>
      </c>
      <c r="D51" s="131" t="s">
        <v>245</v>
      </c>
      <c r="E51" s="89" t="s">
        <v>267</v>
      </c>
      <c r="F51" s="100" t="s">
        <v>362</v>
      </c>
      <c r="G51" s="99" t="s">
        <v>193</v>
      </c>
      <c r="H51" s="96" t="s">
        <v>294</v>
      </c>
      <c r="I51" s="101" t="s">
        <v>226</v>
      </c>
      <c r="J51" s="91"/>
      <c r="K51" s="91"/>
      <c r="L51" s="91"/>
      <c r="M51" s="91"/>
      <c r="N51" s="91"/>
      <c r="O51" s="91">
        <v>60000</v>
      </c>
      <c r="P51" s="92">
        <f t="shared" si="0"/>
        <v>2152390</v>
      </c>
      <c r="Q51" s="93">
        <f t="shared" si="1"/>
        <v>0</v>
      </c>
    </row>
    <row r="52" spans="1:19" hidden="1" x14ac:dyDescent="0.7">
      <c r="A52" s="97">
        <v>45392</v>
      </c>
      <c r="B52" s="131" t="s">
        <v>363</v>
      </c>
      <c r="C52" s="163" t="s">
        <v>364</v>
      </c>
      <c r="D52" s="163" t="s">
        <v>214</v>
      </c>
      <c r="E52" s="99" t="s">
        <v>209</v>
      </c>
      <c r="F52" s="100" t="s">
        <v>365</v>
      </c>
      <c r="G52" s="99" t="s">
        <v>197</v>
      </c>
      <c r="H52" s="96" t="s">
        <v>202</v>
      </c>
      <c r="I52" s="101" t="s">
        <v>57</v>
      </c>
      <c r="J52" s="91"/>
      <c r="K52" s="91"/>
      <c r="L52" s="91"/>
      <c r="M52" s="91">
        <v>344000</v>
      </c>
      <c r="N52" s="91"/>
      <c r="O52" s="91"/>
      <c r="P52" s="92">
        <f t="shared" si="0"/>
        <v>1808390</v>
      </c>
      <c r="Q52" s="93">
        <f t="shared" si="1"/>
        <v>0</v>
      </c>
    </row>
    <row r="53" spans="1:19" s="269" customFormat="1" hidden="1" x14ac:dyDescent="0.7">
      <c r="A53" s="151">
        <v>45392</v>
      </c>
      <c r="B53" s="152" t="s">
        <v>366</v>
      </c>
      <c r="C53" s="261" t="s">
        <v>367</v>
      </c>
      <c r="D53" s="207" t="s">
        <v>214</v>
      </c>
      <c r="E53" s="208" t="s">
        <v>209</v>
      </c>
      <c r="F53" s="262" t="s">
        <v>368</v>
      </c>
      <c r="G53" s="263" t="s">
        <v>197</v>
      </c>
      <c r="H53" s="264" t="s">
        <v>223</v>
      </c>
      <c r="I53" s="265" t="s">
        <v>57</v>
      </c>
      <c r="J53" s="266"/>
      <c r="K53" s="266"/>
      <c r="L53" s="266"/>
      <c r="M53" s="266">
        <v>200000</v>
      </c>
      <c r="N53" s="266"/>
      <c r="O53" s="266"/>
      <c r="P53" s="267">
        <f t="shared" si="0"/>
        <v>1608390</v>
      </c>
      <c r="Q53" s="268">
        <f t="shared" si="1"/>
        <v>0</v>
      </c>
      <c r="S53" s="270"/>
    </row>
    <row r="54" spans="1:19" hidden="1" x14ac:dyDescent="0.7">
      <c r="A54" s="97">
        <v>45392</v>
      </c>
      <c r="B54" s="131" t="s">
        <v>369</v>
      </c>
      <c r="C54" s="163" t="s">
        <v>370</v>
      </c>
      <c r="D54" s="163" t="s">
        <v>214</v>
      </c>
      <c r="E54" s="99" t="s">
        <v>209</v>
      </c>
      <c r="F54" s="100" t="s">
        <v>371</v>
      </c>
      <c r="G54" s="99" t="s">
        <v>197</v>
      </c>
      <c r="H54" s="96" t="s">
        <v>372</v>
      </c>
      <c r="I54" s="101" t="s">
        <v>57</v>
      </c>
      <c r="J54" s="91"/>
      <c r="K54" s="91"/>
      <c r="L54" s="91"/>
      <c r="M54" s="91">
        <v>66500</v>
      </c>
      <c r="N54" s="91"/>
      <c r="O54" s="91"/>
      <c r="P54" s="92">
        <f t="shared" si="0"/>
        <v>1541890</v>
      </c>
      <c r="Q54" s="93">
        <f t="shared" si="1"/>
        <v>0</v>
      </c>
      <c r="S54" s="260"/>
    </row>
    <row r="55" spans="1:19" hidden="1" x14ac:dyDescent="0.7">
      <c r="A55" s="97">
        <v>45392</v>
      </c>
      <c r="B55" s="131" t="s">
        <v>373</v>
      </c>
      <c r="C55" s="163" t="s">
        <v>374</v>
      </c>
      <c r="D55" s="163" t="s">
        <v>214</v>
      </c>
      <c r="E55" s="99" t="s">
        <v>209</v>
      </c>
      <c r="F55" s="100" t="s">
        <v>375</v>
      </c>
      <c r="G55" s="99" t="s">
        <v>197</v>
      </c>
      <c r="H55" s="96" t="s">
        <v>224</v>
      </c>
      <c r="I55" s="101" t="s">
        <v>57</v>
      </c>
      <c r="J55" s="91"/>
      <c r="K55" s="91"/>
      <c r="L55" s="91"/>
      <c r="M55" s="91">
        <v>100000</v>
      </c>
      <c r="N55" s="91"/>
      <c r="O55" s="91"/>
      <c r="P55" s="92">
        <f t="shared" si="0"/>
        <v>1441890</v>
      </c>
      <c r="Q55" s="93">
        <f t="shared" si="1"/>
        <v>0</v>
      </c>
    </row>
    <row r="56" spans="1:19" s="159" customFormat="1" hidden="1" x14ac:dyDescent="0.7">
      <c r="A56" s="151">
        <v>45392</v>
      </c>
      <c r="B56" s="152" t="s">
        <v>376</v>
      </c>
      <c r="C56" s="207" t="s">
        <v>377</v>
      </c>
      <c r="D56" s="207" t="s">
        <v>214</v>
      </c>
      <c r="E56" s="208" t="s">
        <v>209</v>
      </c>
      <c r="F56" s="206" t="s">
        <v>378</v>
      </c>
      <c r="G56" s="208" t="s">
        <v>197</v>
      </c>
      <c r="H56" s="201" t="s">
        <v>218</v>
      </c>
      <c r="I56" s="204" t="s">
        <v>57</v>
      </c>
      <c r="J56" s="156"/>
      <c r="K56" s="156"/>
      <c r="L56" s="156"/>
      <c r="M56" s="156">
        <v>50000</v>
      </c>
      <c r="N56" s="156"/>
      <c r="O56" s="156"/>
      <c r="P56" s="157">
        <f t="shared" si="0"/>
        <v>1391890</v>
      </c>
      <c r="Q56" s="158">
        <f t="shared" si="1"/>
        <v>0</v>
      </c>
    </row>
    <row r="57" spans="1:19" s="159" customFormat="1" hidden="1" x14ac:dyDescent="0.7">
      <c r="A57" s="151">
        <v>45392</v>
      </c>
      <c r="B57" s="152" t="s">
        <v>379</v>
      </c>
      <c r="C57" s="207" t="s">
        <v>380</v>
      </c>
      <c r="D57" s="207" t="s">
        <v>214</v>
      </c>
      <c r="E57" s="208" t="s">
        <v>209</v>
      </c>
      <c r="F57" s="206" t="s">
        <v>381</v>
      </c>
      <c r="G57" s="208" t="s">
        <v>197</v>
      </c>
      <c r="H57" s="201" t="s">
        <v>218</v>
      </c>
      <c r="I57" s="204" t="s">
        <v>57</v>
      </c>
      <c r="J57" s="156"/>
      <c r="K57" s="156"/>
      <c r="L57" s="156"/>
      <c r="M57" s="156">
        <v>70000</v>
      </c>
      <c r="N57" s="156"/>
      <c r="O57" s="156"/>
      <c r="P57" s="157">
        <f t="shared" si="0"/>
        <v>1321890</v>
      </c>
      <c r="Q57" s="158">
        <f t="shared" si="1"/>
        <v>0</v>
      </c>
      <c r="S57" s="203"/>
    </row>
    <row r="58" spans="1:19" s="159" customFormat="1" x14ac:dyDescent="0.7">
      <c r="A58" s="151">
        <v>45392</v>
      </c>
      <c r="B58" s="152" t="s">
        <v>382</v>
      </c>
      <c r="C58" s="207" t="s">
        <v>383</v>
      </c>
      <c r="D58" s="207" t="s">
        <v>245</v>
      </c>
      <c r="E58" s="208" t="s">
        <v>228</v>
      </c>
      <c r="F58" s="206" t="s">
        <v>384</v>
      </c>
      <c r="G58" s="208" t="s">
        <v>197</v>
      </c>
      <c r="H58" s="201" t="s">
        <v>211</v>
      </c>
      <c r="I58" s="204" t="s">
        <v>57</v>
      </c>
      <c r="J58" s="156"/>
      <c r="K58" s="156"/>
      <c r="L58" s="156"/>
      <c r="M58" s="156">
        <v>36000</v>
      </c>
      <c r="N58" s="156"/>
      <c r="O58" s="156"/>
      <c r="P58" s="157">
        <f t="shared" si="0"/>
        <v>1285890</v>
      </c>
      <c r="Q58" s="158">
        <f t="shared" si="1"/>
        <v>0</v>
      </c>
      <c r="S58" s="203"/>
    </row>
    <row r="59" spans="1:19" x14ac:dyDescent="0.7">
      <c r="A59" s="97">
        <v>45392</v>
      </c>
      <c r="B59" s="131" t="s">
        <v>385</v>
      </c>
      <c r="C59" s="163" t="s">
        <v>386</v>
      </c>
      <c r="D59" s="163" t="s">
        <v>245</v>
      </c>
      <c r="E59" s="99" t="s">
        <v>228</v>
      </c>
      <c r="F59" s="100" t="s">
        <v>387</v>
      </c>
      <c r="G59" s="99" t="s">
        <v>197</v>
      </c>
      <c r="H59" s="96" t="s">
        <v>388</v>
      </c>
      <c r="I59" s="101" t="s">
        <v>57</v>
      </c>
      <c r="J59" s="91"/>
      <c r="K59" s="91"/>
      <c r="L59" s="91"/>
      <c r="M59" s="91">
        <v>90500</v>
      </c>
      <c r="N59" s="91"/>
      <c r="O59" s="91"/>
      <c r="P59" s="92">
        <f t="shared" si="0"/>
        <v>1195390</v>
      </c>
      <c r="Q59" s="93">
        <f t="shared" si="1"/>
        <v>0</v>
      </c>
      <c r="S59" s="164"/>
    </row>
    <row r="60" spans="1:19" s="183" customFormat="1" hidden="1" x14ac:dyDescent="0.7">
      <c r="A60" s="173">
        <v>45392</v>
      </c>
      <c r="B60" s="174" t="s">
        <v>389</v>
      </c>
      <c r="C60" s="214"/>
      <c r="D60" s="214" t="s">
        <v>214</v>
      </c>
      <c r="E60" s="215" t="s">
        <v>191</v>
      </c>
      <c r="F60" s="216" t="s">
        <v>390</v>
      </c>
      <c r="G60" s="215" t="s">
        <v>100</v>
      </c>
      <c r="H60" s="177" t="s">
        <v>194</v>
      </c>
      <c r="I60" s="217" t="s">
        <v>194</v>
      </c>
      <c r="J60" s="179">
        <v>104900</v>
      </c>
      <c r="K60" s="179"/>
      <c r="L60" s="179"/>
      <c r="M60" s="179"/>
      <c r="N60" s="179"/>
      <c r="O60" s="179"/>
      <c r="P60" s="181">
        <f t="shared" si="0"/>
        <v>1300290</v>
      </c>
      <c r="Q60" s="182">
        <f t="shared" si="1"/>
        <v>0</v>
      </c>
      <c r="S60" s="246"/>
    </row>
    <row r="61" spans="1:19" s="192" customFormat="1" x14ac:dyDescent="0.7">
      <c r="A61" s="184">
        <v>45392</v>
      </c>
      <c r="B61" s="185" t="s">
        <v>391</v>
      </c>
      <c r="C61" s="209" t="s">
        <v>392</v>
      </c>
      <c r="D61" s="209" t="s">
        <v>245</v>
      </c>
      <c r="E61" s="211" t="s">
        <v>191</v>
      </c>
      <c r="F61" s="210" t="s">
        <v>393</v>
      </c>
      <c r="G61" s="211" t="s">
        <v>100</v>
      </c>
      <c r="H61" s="212" t="s">
        <v>196</v>
      </c>
      <c r="I61" s="213" t="s">
        <v>196</v>
      </c>
      <c r="J61" s="189"/>
      <c r="K61" s="189"/>
      <c r="L61" s="189"/>
      <c r="M61" s="189"/>
      <c r="N61" s="189"/>
      <c r="O61" s="189">
        <v>100000</v>
      </c>
      <c r="P61" s="190">
        <f t="shared" si="0"/>
        <v>1200290</v>
      </c>
      <c r="Q61" s="191">
        <f t="shared" si="1"/>
        <v>0</v>
      </c>
    </row>
    <row r="62" spans="1:19" s="159" customFormat="1" x14ac:dyDescent="0.7">
      <c r="A62" s="151">
        <v>45392</v>
      </c>
      <c r="B62" s="152" t="s">
        <v>394</v>
      </c>
      <c r="C62" s="207" t="s">
        <v>395</v>
      </c>
      <c r="D62" s="207" t="s">
        <v>245</v>
      </c>
      <c r="E62" s="208" t="s">
        <v>228</v>
      </c>
      <c r="F62" s="206" t="s">
        <v>396</v>
      </c>
      <c r="G62" s="208" t="s">
        <v>197</v>
      </c>
      <c r="H62" s="201" t="s">
        <v>397</v>
      </c>
      <c r="I62" s="204" t="s">
        <v>57</v>
      </c>
      <c r="J62" s="156"/>
      <c r="K62" s="156"/>
      <c r="L62" s="156"/>
      <c r="M62" s="156">
        <v>100000</v>
      </c>
      <c r="N62" s="156"/>
      <c r="O62" s="156"/>
      <c r="P62" s="157">
        <f t="shared" si="0"/>
        <v>1100290</v>
      </c>
      <c r="Q62" s="158">
        <f t="shared" si="1"/>
        <v>0</v>
      </c>
      <c r="S62" s="203"/>
    </row>
    <row r="63" spans="1:19" s="229" customFormat="1" hidden="1" x14ac:dyDescent="0.7">
      <c r="A63" s="221">
        <v>45392</v>
      </c>
      <c r="B63" s="222" t="s">
        <v>398</v>
      </c>
      <c r="C63" s="241" t="s">
        <v>399</v>
      </c>
      <c r="D63" s="241" t="s">
        <v>214</v>
      </c>
      <c r="E63" s="242" t="s">
        <v>228</v>
      </c>
      <c r="F63" s="243" t="s">
        <v>400</v>
      </c>
      <c r="G63" s="242" t="s">
        <v>197</v>
      </c>
      <c r="H63" s="238" t="s">
        <v>224</v>
      </c>
      <c r="I63" s="244" t="s">
        <v>57</v>
      </c>
      <c r="J63" s="226"/>
      <c r="K63" s="226"/>
      <c r="L63" s="226"/>
      <c r="M63" s="226">
        <v>35000</v>
      </c>
      <c r="N63" s="226"/>
      <c r="O63" s="226"/>
      <c r="P63" s="227">
        <f t="shared" si="0"/>
        <v>1065290</v>
      </c>
      <c r="Q63" s="228">
        <f t="shared" si="1"/>
        <v>0</v>
      </c>
    </row>
    <row r="64" spans="1:19" s="229" customFormat="1" x14ac:dyDescent="0.7">
      <c r="A64" s="221">
        <v>45392</v>
      </c>
      <c r="B64" s="222" t="s">
        <v>401</v>
      </c>
      <c r="C64" s="241" t="s">
        <v>402</v>
      </c>
      <c r="D64" s="241" t="s">
        <v>245</v>
      </c>
      <c r="E64" s="242" t="s">
        <v>228</v>
      </c>
      <c r="F64" s="243" t="s">
        <v>403</v>
      </c>
      <c r="G64" s="242" t="s">
        <v>197</v>
      </c>
      <c r="H64" s="238" t="s">
        <v>224</v>
      </c>
      <c r="I64" s="244" t="s">
        <v>57</v>
      </c>
      <c r="J64" s="226"/>
      <c r="K64" s="226"/>
      <c r="L64" s="226"/>
      <c r="M64" s="226">
        <v>100000</v>
      </c>
      <c r="N64" s="226"/>
      <c r="O64" s="226"/>
      <c r="P64" s="227">
        <f t="shared" si="0"/>
        <v>965290</v>
      </c>
      <c r="Q64" s="228">
        <f t="shared" si="1"/>
        <v>0</v>
      </c>
    </row>
    <row r="65" spans="1:17" s="159" customFormat="1" ht="18.75" hidden="1" customHeight="1" x14ac:dyDescent="0.7">
      <c r="A65" s="151">
        <v>45392</v>
      </c>
      <c r="B65" s="152" t="s">
        <v>404</v>
      </c>
      <c r="C65" s="207" t="s">
        <v>405</v>
      </c>
      <c r="D65" s="207" t="s">
        <v>214</v>
      </c>
      <c r="E65" s="208" t="s">
        <v>406</v>
      </c>
      <c r="F65" s="206" t="s">
        <v>407</v>
      </c>
      <c r="G65" s="208" t="s">
        <v>193</v>
      </c>
      <c r="H65" s="201" t="s">
        <v>205</v>
      </c>
      <c r="I65" s="204" t="s">
        <v>57</v>
      </c>
      <c r="J65" s="156"/>
      <c r="K65" s="156"/>
      <c r="L65" s="156"/>
      <c r="M65" s="156">
        <v>526900</v>
      </c>
      <c r="N65" s="156"/>
      <c r="O65" s="156"/>
      <c r="P65" s="157">
        <f t="shared" si="0"/>
        <v>438390</v>
      </c>
      <c r="Q65" s="158">
        <f t="shared" si="1"/>
        <v>0</v>
      </c>
    </row>
    <row r="66" spans="1:17" s="192" customFormat="1" ht="18.75" hidden="1" customHeight="1" x14ac:dyDescent="0.7">
      <c r="A66" s="184">
        <v>45392</v>
      </c>
      <c r="B66" s="185" t="s">
        <v>408</v>
      </c>
      <c r="C66" s="209"/>
      <c r="D66" s="209" t="s">
        <v>214</v>
      </c>
      <c r="E66" s="211" t="s">
        <v>191</v>
      </c>
      <c r="F66" s="210" t="s">
        <v>409</v>
      </c>
      <c r="G66" s="211" t="s">
        <v>100</v>
      </c>
      <c r="H66" s="212" t="s">
        <v>196</v>
      </c>
      <c r="I66" s="213" t="s">
        <v>196</v>
      </c>
      <c r="J66" s="189"/>
      <c r="K66" s="189"/>
      <c r="L66" s="189"/>
      <c r="M66" s="189"/>
      <c r="N66" s="189"/>
      <c r="O66" s="189">
        <v>215100</v>
      </c>
      <c r="P66" s="190">
        <f t="shared" si="0"/>
        <v>223290</v>
      </c>
      <c r="Q66" s="191">
        <f t="shared" si="1"/>
        <v>0</v>
      </c>
    </row>
    <row r="67" spans="1:17" s="159" customFormat="1" ht="18.75" customHeight="1" x14ac:dyDescent="0.7">
      <c r="A67" s="151">
        <v>45392</v>
      </c>
      <c r="B67" s="152" t="s">
        <v>410</v>
      </c>
      <c r="C67" s="207" t="s">
        <v>411</v>
      </c>
      <c r="D67" s="207" t="s">
        <v>245</v>
      </c>
      <c r="E67" s="208" t="s">
        <v>228</v>
      </c>
      <c r="F67" s="206" t="s">
        <v>412</v>
      </c>
      <c r="G67" s="208" t="s">
        <v>197</v>
      </c>
      <c r="H67" s="201" t="s">
        <v>224</v>
      </c>
      <c r="I67" s="204" t="s">
        <v>57</v>
      </c>
      <c r="J67" s="156"/>
      <c r="K67" s="156"/>
      <c r="L67" s="156"/>
      <c r="M67" s="156">
        <v>125000</v>
      </c>
      <c r="N67" s="156"/>
      <c r="O67" s="156"/>
      <c r="P67" s="157">
        <f t="shared" si="0"/>
        <v>98290</v>
      </c>
      <c r="Q67" s="158">
        <f t="shared" si="1"/>
        <v>0</v>
      </c>
    </row>
    <row r="68" spans="1:17" s="159" customFormat="1" ht="18.75" hidden="1" customHeight="1" x14ac:dyDescent="0.7">
      <c r="A68" s="151">
        <v>45392</v>
      </c>
      <c r="B68" s="152" t="s">
        <v>413</v>
      </c>
      <c r="C68" s="207" t="s">
        <v>414</v>
      </c>
      <c r="D68" s="207" t="s">
        <v>214</v>
      </c>
      <c r="E68" s="208" t="s">
        <v>228</v>
      </c>
      <c r="F68" s="206" t="s">
        <v>415</v>
      </c>
      <c r="G68" s="208" t="s">
        <v>197</v>
      </c>
      <c r="H68" s="201" t="s">
        <v>224</v>
      </c>
      <c r="I68" s="204" t="s">
        <v>57</v>
      </c>
      <c r="J68" s="156"/>
      <c r="K68" s="156"/>
      <c r="L68" s="156"/>
      <c r="M68" s="156">
        <v>75000</v>
      </c>
      <c r="N68" s="156"/>
      <c r="O68" s="156"/>
      <c r="P68" s="157">
        <f t="shared" si="0"/>
        <v>23290</v>
      </c>
      <c r="Q68" s="158">
        <f t="shared" si="1"/>
        <v>0</v>
      </c>
    </row>
    <row r="69" spans="1:17" s="183" customFormat="1" ht="18.75" customHeight="1" x14ac:dyDescent="0.7">
      <c r="A69" s="173">
        <v>45392</v>
      </c>
      <c r="B69" s="174" t="s">
        <v>416</v>
      </c>
      <c r="C69" s="214"/>
      <c r="D69" s="214" t="s">
        <v>245</v>
      </c>
      <c r="E69" s="215" t="s">
        <v>417</v>
      </c>
      <c r="F69" s="216" t="s">
        <v>418</v>
      </c>
      <c r="G69" s="215" t="s">
        <v>100</v>
      </c>
      <c r="H69" s="177" t="s">
        <v>194</v>
      </c>
      <c r="I69" s="217" t="s">
        <v>194</v>
      </c>
      <c r="J69" s="179">
        <v>16768710</v>
      </c>
      <c r="K69" s="179"/>
      <c r="L69" s="179"/>
      <c r="M69" s="179"/>
      <c r="N69" s="179"/>
      <c r="O69" s="179"/>
      <c r="P69" s="181">
        <f t="shared" ref="P69:P132" si="2">P68+J69-M69-O69</f>
        <v>16792000</v>
      </c>
      <c r="Q69" s="182">
        <f t="shared" si="1"/>
        <v>0</v>
      </c>
    </row>
    <row r="70" spans="1:17" s="183" customFormat="1" ht="18.75" customHeight="1" x14ac:dyDescent="0.7">
      <c r="A70" s="239">
        <v>45392</v>
      </c>
      <c r="B70" s="174" t="s">
        <v>419</v>
      </c>
      <c r="C70" s="214" t="s">
        <v>420</v>
      </c>
      <c r="D70" s="214" t="s">
        <v>245</v>
      </c>
      <c r="E70" s="215" t="s">
        <v>212</v>
      </c>
      <c r="F70" s="216" t="s">
        <v>421</v>
      </c>
      <c r="G70" s="215" t="s">
        <v>204</v>
      </c>
      <c r="H70" s="177" t="s">
        <v>194</v>
      </c>
      <c r="I70" s="217" t="s">
        <v>194</v>
      </c>
      <c r="J70" s="179">
        <v>250000</v>
      </c>
      <c r="K70" s="179"/>
      <c r="L70" s="179"/>
      <c r="M70" s="179"/>
      <c r="N70" s="179"/>
      <c r="O70" s="179"/>
      <c r="P70" s="181">
        <f t="shared" si="2"/>
        <v>17042000</v>
      </c>
      <c r="Q70" s="182">
        <f t="shared" ref="Q70:Q127" si="3">Q69+K70-N70</f>
        <v>0</v>
      </c>
    </row>
    <row r="71" spans="1:17" s="192" customFormat="1" ht="18.75" customHeight="1" x14ac:dyDescent="0.7">
      <c r="A71" s="247">
        <v>45392</v>
      </c>
      <c r="B71" s="185" t="s">
        <v>422</v>
      </c>
      <c r="C71" s="209"/>
      <c r="D71" s="209" t="s">
        <v>245</v>
      </c>
      <c r="E71" s="211" t="s">
        <v>417</v>
      </c>
      <c r="F71" s="210" t="s">
        <v>423</v>
      </c>
      <c r="G71" s="211" t="s">
        <v>100</v>
      </c>
      <c r="H71" s="212" t="s">
        <v>196</v>
      </c>
      <c r="I71" s="213" t="s">
        <v>196</v>
      </c>
      <c r="J71" s="189"/>
      <c r="K71" s="189"/>
      <c r="L71" s="189"/>
      <c r="M71" s="189"/>
      <c r="N71" s="189"/>
      <c r="O71" s="189">
        <v>16768710</v>
      </c>
      <c r="P71" s="190">
        <f t="shared" si="2"/>
        <v>273290</v>
      </c>
      <c r="Q71" s="191">
        <f t="shared" si="3"/>
        <v>0</v>
      </c>
    </row>
    <row r="72" spans="1:17" s="192" customFormat="1" ht="18.75" customHeight="1" x14ac:dyDescent="0.7">
      <c r="A72" s="247">
        <v>45392</v>
      </c>
      <c r="B72" s="185" t="s">
        <v>424</v>
      </c>
      <c r="C72" s="185" t="s">
        <v>424</v>
      </c>
      <c r="D72" s="209" t="s">
        <v>245</v>
      </c>
      <c r="E72" s="211" t="s">
        <v>191</v>
      </c>
      <c r="F72" s="210" t="s">
        <v>425</v>
      </c>
      <c r="G72" s="211" t="s">
        <v>100</v>
      </c>
      <c r="H72" s="212" t="s">
        <v>196</v>
      </c>
      <c r="I72" s="213" t="s">
        <v>196</v>
      </c>
      <c r="J72" s="189">
        <v>35010</v>
      </c>
      <c r="K72" s="189"/>
      <c r="L72" s="189"/>
      <c r="M72" s="189"/>
      <c r="N72" s="189"/>
      <c r="O72" s="189"/>
      <c r="P72" s="190">
        <f t="shared" si="2"/>
        <v>308300</v>
      </c>
      <c r="Q72" s="191">
        <f t="shared" si="3"/>
        <v>0</v>
      </c>
    </row>
    <row r="73" spans="1:17" s="192" customFormat="1" ht="18.75" hidden="1" customHeight="1" x14ac:dyDescent="0.7">
      <c r="A73" s="247">
        <v>45392</v>
      </c>
      <c r="B73" s="185" t="s">
        <v>426</v>
      </c>
      <c r="C73" s="185" t="s">
        <v>426</v>
      </c>
      <c r="D73" s="209" t="s">
        <v>214</v>
      </c>
      <c r="E73" s="211" t="s">
        <v>191</v>
      </c>
      <c r="F73" s="210" t="s">
        <v>427</v>
      </c>
      <c r="G73" s="211" t="s">
        <v>100</v>
      </c>
      <c r="H73" s="212" t="s">
        <v>196</v>
      </c>
      <c r="I73" s="213" t="s">
        <v>196</v>
      </c>
      <c r="J73" s="189"/>
      <c r="K73" s="189"/>
      <c r="L73" s="189"/>
      <c r="M73" s="189"/>
      <c r="N73" s="189"/>
      <c r="O73" s="189">
        <v>35010</v>
      </c>
      <c r="P73" s="190">
        <f t="shared" si="2"/>
        <v>273290</v>
      </c>
      <c r="Q73" s="191">
        <f t="shared" si="3"/>
        <v>0</v>
      </c>
    </row>
    <row r="74" spans="1:17" s="229" customFormat="1" x14ac:dyDescent="0.7">
      <c r="A74" s="240">
        <v>45393</v>
      </c>
      <c r="B74" s="222" t="s">
        <v>428</v>
      </c>
      <c r="C74" s="241" t="s">
        <v>429</v>
      </c>
      <c r="D74" s="241" t="s">
        <v>245</v>
      </c>
      <c r="E74" s="242" t="s">
        <v>195</v>
      </c>
      <c r="F74" s="243" t="s">
        <v>430</v>
      </c>
      <c r="G74" s="242" t="s">
        <v>220</v>
      </c>
      <c r="H74" s="238" t="s">
        <v>221</v>
      </c>
      <c r="I74" s="244" t="s">
        <v>56</v>
      </c>
      <c r="J74" s="226">
        <v>588000</v>
      </c>
      <c r="K74" s="226"/>
      <c r="L74" s="226"/>
      <c r="M74" s="226"/>
      <c r="N74" s="226"/>
      <c r="O74" s="226"/>
      <c r="P74" s="227">
        <f t="shared" si="2"/>
        <v>861290</v>
      </c>
      <c r="Q74" s="228">
        <f t="shared" si="3"/>
        <v>0</v>
      </c>
    </row>
    <row r="75" spans="1:17" s="229" customFormat="1" x14ac:dyDescent="0.7">
      <c r="A75" s="240">
        <v>45393</v>
      </c>
      <c r="B75" s="222" t="s">
        <v>431</v>
      </c>
      <c r="C75" s="241" t="s">
        <v>432</v>
      </c>
      <c r="D75" s="241" t="s">
        <v>245</v>
      </c>
      <c r="E75" s="242" t="s">
        <v>195</v>
      </c>
      <c r="F75" s="243" t="s">
        <v>433</v>
      </c>
      <c r="G75" s="242" t="s">
        <v>220</v>
      </c>
      <c r="H75" s="238" t="s">
        <v>221</v>
      </c>
      <c r="I75" s="244" t="s">
        <v>56</v>
      </c>
      <c r="J75" s="226">
        <v>55000</v>
      </c>
      <c r="K75" s="226"/>
      <c r="L75" s="226"/>
      <c r="M75" s="226"/>
      <c r="N75" s="226"/>
      <c r="O75" s="226"/>
      <c r="P75" s="227">
        <f t="shared" si="2"/>
        <v>916290</v>
      </c>
      <c r="Q75" s="228">
        <f t="shared" si="3"/>
        <v>0</v>
      </c>
    </row>
    <row r="76" spans="1:17" s="229" customFormat="1" hidden="1" x14ac:dyDescent="0.7">
      <c r="A76" s="240">
        <v>45393</v>
      </c>
      <c r="B76" s="222" t="s">
        <v>434</v>
      </c>
      <c r="C76" s="241" t="s">
        <v>435</v>
      </c>
      <c r="D76" s="241" t="s">
        <v>214</v>
      </c>
      <c r="E76" s="242" t="s">
        <v>216</v>
      </c>
      <c r="F76" s="243" t="s">
        <v>436</v>
      </c>
      <c r="G76" s="242" t="s">
        <v>220</v>
      </c>
      <c r="H76" s="238" t="s">
        <v>221</v>
      </c>
      <c r="I76" s="244" t="s">
        <v>56</v>
      </c>
      <c r="J76" s="226">
        <v>500000</v>
      </c>
      <c r="K76" s="226"/>
      <c r="L76" s="226"/>
      <c r="M76" s="226"/>
      <c r="N76" s="226"/>
      <c r="O76" s="226"/>
      <c r="P76" s="227">
        <f t="shared" si="2"/>
        <v>1416290</v>
      </c>
      <c r="Q76" s="228">
        <f t="shared" si="3"/>
        <v>0</v>
      </c>
    </row>
    <row r="77" spans="1:17" s="229" customFormat="1" hidden="1" x14ac:dyDescent="0.7">
      <c r="A77" s="240">
        <v>45393</v>
      </c>
      <c r="B77" s="222" t="s">
        <v>437</v>
      </c>
      <c r="C77" s="241" t="s">
        <v>438</v>
      </c>
      <c r="D77" s="241" t="s">
        <v>214</v>
      </c>
      <c r="E77" s="242" t="s">
        <v>216</v>
      </c>
      <c r="F77" s="243" t="s">
        <v>439</v>
      </c>
      <c r="G77" s="242" t="s">
        <v>220</v>
      </c>
      <c r="H77" s="238" t="s">
        <v>221</v>
      </c>
      <c r="I77" s="244" t="s">
        <v>56</v>
      </c>
      <c r="J77" s="226">
        <v>500000</v>
      </c>
      <c r="K77" s="226"/>
      <c r="L77" s="226"/>
      <c r="M77" s="226"/>
      <c r="N77" s="226"/>
      <c r="O77" s="226"/>
      <c r="P77" s="227">
        <f t="shared" si="2"/>
        <v>1916290</v>
      </c>
      <c r="Q77" s="228">
        <f t="shared" si="3"/>
        <v>0</v>
      </c>
    </row>
    <row r="78" spans="1:17" s="229" customFormat="1" hidden="1" x14ac:dyDescent="0.7">
      <c r="A78" s="240">
        <v>45393</v>
      </c>
      <c r="B78" s="222" t="s">
        <v>440</v>
      </c>
      <c r="C78" s="241" t="s">
        <v>441</v>
      </c>
      <c r="D78" s="241" t="s">
        <v>214</v>
      </c>
      <c r="E78" s="242" t="s">
        <v>216</v>
      </c>
      <c r="F78" s="243" t="s">
        <v>442</v>
      </c>
      <c r="G78" s="242" t="s">
        <v>220</v>
      </c>
      <c r="H78" s="238" t="s">
        <v>221</v>
      </c>
      <c r="I78" s="244" t="s">
        <v>56</v>
      </c>
      <c r="J78" s="226">
        <v>336000</v>
      </c>
      <c r="K78" s="226"/>
      <c r="L78" s="226"/>
      <c r="M78" s="226"/>
      <c r="N78" s="226"/>
      <c r="O78" s="226"/>
      <c r="P78" s="227">
        <f t="shared" si="2"/>
        <v>2252290</v>
      </c>
      <c r="Q78" s="228">
        <f t="shared" si="3"/>
        <v>0</v>
      </c>
    </row>
    <row r="79" spans="1:17" s="229" customFormat="1" hidden="1" x14ac:dyDescent="0.7">
      <c r="A79" s="240">
        <v>45393</v>
      </c>
      <c r="B79" s="222" t="s">
        <v>443</v>
      </c>
      <c r="C79" s="241" t="s">
        <v>444</v>
      </c>
      <c r="D79" s="241" t="s">
        <v>214</v>
      </c>
      <c r="E79" s="242" t="s">
        <v>216</v>
      </c>
      <c r="F79" s="243" t="s">
        <v>445</v>
      </c>
      <c r="G79" s="242" t="s">
        <v>233</v>
      </c>
      <c r="H79" s="238" t="s">
        <v>446</v>
      </c>
      <c r="I79" s="244" t="s">
        <v>56</v>
      </c>
      <c r="J79" s="226">
        <v>34000</v>
      </c>
      <c r="K79" s="226"/>
      <c r="L79" s="226"/>
      <c r="M79" s="226"/>
      <c r="N79" s="226"/>
      <c r="O79" s="226"/>
      <c r="P79" s="227">
        <f t="shared" si="2"/>
        <v>2286290</v>
      </c>
      <c r="Q79" s="228">
        <f t="shared" si="3"/>
        <v>0</v>
      </c>
    </row>
    <row r="80" spans="1:17" s="229" customFormat="1" hidden="1" x14ac:dyDescent="0.7">
      <c r="A80" s="240">
        <v>45393</v>
      </c>
      <c r="B80" s="222" t="s">
        <v>447</v>
      </c>
      <c r="C80" s="241" t="s">
        <v>448</v>
      </c>
      <c r="D80" s="241" t="s">
        <v>214</v>
      </c>
      <c r="E80" s="242" t="s">
        <v>216</v>
      </c>
      <c r="F80" s="243" t="s">
        <v>449</v>
      </c>
      <c r="G80" s="242" t="s">
        <v>233</v>
      </c>
      <c r="H80" s="238" t="s">
        <v>446</v>
      </c>
      <c r="I80" s="244" t="s">
        <v>56</v>
      </c>
      <c r="J80" s="226"/>
      <c r="K80" s="226"/>
      <c r="L80" s="226"/>
      <c r="M80" s="226">
        <v>825000</v>
      </c>
      <c r="N80" s="226"/>
      <c r="O80" s="226"/>
      <c r="P80" s="227">
        <f t="shared" si="2"/>
        <v>1461290</v>
      </c>
      <c r="Q80" s="228">
        <f t="shared" si="3"/>
        <v>0</v>
      </c>
    </row>
    <row r="81" spans="1:17" s="229" customFormat="1" hidden="1" x14ac:dyDescent="0.7">
      <c r="A81" s="240">
        <v>45393</v>
      </c>
      <c r="B81" s="222" t="s">
        <v>450</v>
      </c>
      <c r="C81" s="241" t="s">
        <v>451</v>
      </c>
      <c r="D81" s="241" t="s">
        <v>214</v>
      </c>
      <c r="E81" s="242" t="s">
        <v>216</v>
      </c>
      <c r="F81" s="243" t="s">
        <v>452</v>
      </c>
      <c r="G81" s="242" t="s">
        <v>233</v>
      </c>
      <c r="H81" s="238" t="s">
        <v>446</v>
      </c>
      <c r="I81" s="244" t="s">
        <v>56</v>
      </c>
      <c r="J81" s="226"/>
      <c r="K81" s="226"/>
      <c r="L81" s="226"/>
      <c r="M81" s="226">
        <v>1600</v>
      </c>
      <c r="N81" s="226"/>
      <c r="O81" s="226"/>
      <c r="P81" s="227">
        <f t="shared" si="2"/>
        <v>1459690</v>
      </c>
      <c r="Q81" s="228">
        <f t="shared" si="3"/>
        <v>0</v>
      </c>
    </row>
    <row r="82" spans="1:17" s="229" customFormat="1" hidden="1" x14ac:dyDescent="0.7">
      <c r="A82" s="240">
        <v>45393</v>
      </c>
      <c r="B82" s="222" t="s">
        <v>453</v>
      </c>
      <c r="C82" s="241" t="s">
        <v>454</v>
      </c>
      <c r="D82" s="241" t="s">
        <v>214</v>
      </c>
      <c r="E82" s="242" t="s">
        <v>216</v>
      </c>
      <c r="F82" s="243" t="s">
        <v>455</v>
      </c>
      <c r="G82" s="242" t="s">
        <v>233</v>
      </c>
      <c r="H82" s="238" t="s">
        <v>446</v>
      </c>
      <c r="I82" s="244" t="s">
        <v>56</v>
      </c>
      <c r="J82" s="226"/>
      <c r="K82" s="226"/>
      <c r="L82" s="226"/>
      <c r="M82" s="226">
        <v>1000</v>
      </c>
      <c r="N82" s="226"/>
      <c r="O82" s="226"/>
      <c r="P82" s="227">
        <f t="shared" si="2"/>
        <v>1458690</v>
      </c>
      <c r="Q82" s="228">
        <f t="shared" si="3"/>
        <v>0</v>
      </c>
    </row>
    <row r="83" spans="1:17" s="229" customFormat="1" hidden="1" x14ac:dyDescent="0.7">
      <c r="A83" s="240">
        <v>45393</v>
      </c>
      <c r="B83" s="222" t="s">
        <v>456</v>
      </c>
      <c r="C83" s="241" t="s">
        <v>457</v>
      </c>
      <c r="D83" s="241" t="s">
        <v>214</v>
      </c>
      <c r="E83" s="242" t="s">
        <v>216</v>
      </c>
      <c r="F83" s="243" t="s">
        <v>458</v>
      </c>
      <c r="G83" s="242" t="s">
        <v>233</v>
      </c>
      <c r="H83" s="238" t="s">
        <v>446</v>
      </c>
      <c r="I83" s="244" t="s">
        <v>56</v>
      </c>
      <c r="J83" s="226"/>
      <c r="K83" s="226"/>
      <c r="L83" s="226"/>
      <c r="M83" s="226">
        <v>900</v>
      </c>
      <c r="N83" s="226"/>
      <c r="O83" s="226"/>
      <c r="P83" s="227">
        <f t="shared" si="2"/>
        <v>1457790</v>
      </c>
      <c r="Q83" s="228">
        <f t="shared" si="3"/>
        <v>0</v>
      </c>
    </row>
    <row r="84" spans="1:17" s="229" customFormat="1" hidden="1" x14ac:dyDescent="0.7">
      <c r="A84" s="240">
        <v>45393</v>
      </c>
      <c r="B84" s="222" t="s">
        <v>459</v>
      </c>
      <c r="C84" s="241" t="s">
        <v>460</v>
      </c>
      <c r="D84" s="241" t="s">
        <v>214</v>
      </c>
      <c r="E84" s="242" t="s">
        <v>216</v>
      </c>
      <c r="F84" s="243" t="s">
        <v>461</v>
      </c>
      <c r="G84" s="242" t="s">
        <v>220</v>
      </c>
      <c r="H84" s="238" t="s">
        <v>221</v>
      </c>
      <c r="I84" s="244" t="s">
        <v>56</v>
      </c>
      <c r="J84" s="226"/>
      <c r="K84" s="226"/>
      <c r="L84" s="226"/>
      <c r="M84" s="226">
        <v>281000</v>
      </c>
      <c r="N84" s="226"/>
      <c r="O84" s="226"/>
      <c r="P84" s="227">
        <f t="shared" si="2"/>
        <v>1176790</v>
      </c>
      <c r="Q84" s="228">
        <f t="shared" si="3"/>
        <v>0</v>
      </c>
    </row>
    <row r="85" spans="1:17" s="229" customFormat="1" hidden="1" x14ac:dyDescent="0.7">
      <c r="A85" s="240">
        <v>45393</v>
      </c>
      <c r="B85" s="222" t="s">
        <v>462</v>
      </c>
      <c r="C85" s="241" t="s">
        <v>463</v>
      </c>
      <c r="D85" s="241" t="s">
        <v>214</v>
      </c>
      <c r="E85" s="242" t="s">
        <v>216</v>
      </c>
      <c r="F85" s="243" t="s">
        <v>464</v>
      </c>
      <c r="G85" s="242" t="s">
        <v>220</v>
      </c>
      <c r="H85" s="238" t="s">
        <v>221</v>
      </c>
      <c r="I85" s="244" t="s">
        <v>56</v>
      </c>
      <c r="J85" s="226"/>
      <c r="K85" s="226"/>
      <c r="L85" s="226"/>
      <c r="M85" s="226">
        <v>20000</v>
      </c>
      <c r="N85" s="226"/>
      <c r="O85" s="226"/>
      <c r="P85" s="227">
        <f t="shared" si="2"/>
        <v>1156790</v>
      </c>
      <c r="Q85" s="228">
        <f t="shared" si="3"/>
        <v>0</v>
      </c>
    </row>
    <row r="86" spans="1:17" s="229" customFormat="1" hidden="1" x14ac:dyDescent="0.7">
      <c r="A86" s="240">
        <v>45393</v>
      </c>
      <c r="B86" s="222" t="s">
        <v>465</v>
      </c>
      <c r="C86" s="241" t="s">
        <v>466</v>
      </c>
      <c r="D86" s="241" t="s">
        <v>214</v>
      </c>
      <c r="E86" s="242" t="s">
        <v>216</v>
      </c>
      <c r="F86" s="243" t="s">
        <v>467</v>
      </c>
      <c r="G86" s="242" t="s">
        <v>220</v>
      </c>
      <c r="H86" s="238" t="s">
        <v>221</v>
      </c>
      <c r="I86" s="244" t="s">
        <v>56</v>
      </c>
      <c r="J86" s="226"/>
      <c r="K86" s="226"/>
      <c r="L86" s="226"/>
      <c r="M86" s="226">
        <v>135000</v>
      </c>
      <c r="N86" s="226"/>
      <c r="O86" s="226"/>
      <c r="P86" s="227">
        <f t="shared" si="2"/>
        <v>1021790</v>
      </c>
      <c r="Q86" s="228">
        <f t="shared" si="3"/>
        <v>0</v>
      </c>
    </row>
    <row r="87" spans="1:17" s="192" customFormat="1" x14ac:dyDescent="0.7">
      <c r="A87" s="247">
        <v>45393</v>
      </c>
      <c r="B87" s="185" t="s">
        <v>468</v>
      </c>
      <c r="C87" s="209" t="s">
        <v>469</v>
      </c>
      <c r="D87" s="209" t="s">
        <v>245</v>
      </c>
      <c r="E87" s="211" t="s">
        <v>191</v>
      </c>
      <c r="F87" s="210" t="s">
        <v>470</v>
      </c>
      <c r="G87" s="211" t="s">
        <v>204</v>
      </c>
      <c r="H87" s="212" t="s">
        <v>196</v>
      </c>
      <c r="I87" s="213" t="s">
        <v>196</v>
      </c>
      <c r="J87" s="189"/>
      <c r="K87" s="189"/>
      <c r="L87" s="189"/>
      <c r="M87" s="189"/>
      <c r="N87" s="189"/>
      <c r="O87" s="189">
        <v>250000</v>
      </c>
      <c r="P87" s="190">
        <f t="shared" si="2"/>
        <v>771790</v>
      </c>
      <c r="Q87" s="191">
        <f t="shared" si="3"/>
        <v>0</v>
      </c>
    </row>
    <row r="88" spans="1:17" s="192" customFormat="1" x14ac:dyDescent="0.7">
      <c r="A88" s="247">
        <v>45393</v>
      </c>
      <c r="B88" s="185" t="s">
        <v>468</v>
      </c>
      <c r="C88" s="209" t="s">
        <v>471</v>
      </c>
      <c r="D88" s="209" t="s">
        <v>245</v>
      </c>
      <c r="E88" s="211" t="s">
        <v>191</v>
      </c>
      <c r="F88" s="210" t="s">
        <v>472</v>
      </c>
      <c r="G88" s="211" t="s">
        <v>100</v>
      </c>
      <c r="H88" s="212" t="s">
        <v>215</v>
      </c>
      <c r="I88" s="213" t="s">
        <v>215</v>
      </c>
      <c r="J88" s="189"/>
      <c r="K88" s="189"/>
      <c r="L88" s="189"/>
      <c r="M88" s="189"/>
      <c r="N88" s="189"/>
      <c r="O88" s="189">
        <v>643000</v>
      </c>
      <c r="P88" s="190">
        <f t="shared" si="2"/>
        <v>128790</v>
      </c>
      <c r="Q88" s="191">
        <f t="shared" si="3"/>
        <v>0</v>
      </c>
    </row>
    <row r="89" spans="1:17" s="192" customFormat="1" hidden="1" x14ac:dyDescent="0.7">
      <c r="A89" s="247">
        <v>45393</v>
      </c>
      <c r="B89" s="185" t="s">
        <v>473</v>
      </c>
      <c r="C89" s="209" t="s">
        <v>474</v>
      </c>
      <c r="D89" s="209" t="s">
        <v>214</v>
      </c>
      <c r="E89" s="211" t="s">
        <v>191</v>
      </c>
      <c r="F89" s="210" t="s">
        <v>475</v>
      </c>
      <c r="G89" s="211" t="s">
        <v>100</v>
      </c>
      <c r="H89" s="212" t="s">
        <v>215</v>
      </c>
      <c r="I89" s="213" t="s">
        <v>215</v>
      </c>
      <c r="J89" s="189"/>
      <c r="K89" s="189"/>
      <c r="L89" s="189"/>
      <c r="M89" s="189"/>
      <c r="N89" s="189"/>
      <c r="O89" s="189">
        <v>128790</v>
      </c>
      <c r="P89" s="190">
        <f t="shared" si="2"/>
        <v>0</v>
      </c>
      <c r="Q89" s="191">
        <f t="shared" si="3"/>
        <v>0</v>
      </c>
    </row>
    <row r="90" spans="1:17" s="183" customFormat="1" x14ac:dyDescent="0.7">
      <c r="A90" s="239">
        <v>45404</v>
      </c>
      <c r="B90" s="174" t="s">
        <v>476</v>
      </c>
      <c r="C90" s="214" t="s">
        <v>477</v>
      </c>
      <c r="D90" s="214" t="s">
        <v>245</v>
      </c>
      <c r="E90" s="215" t="s">
        <v>212</v>
      </c>
      <c r="F90" s="216" t="s">
        <v>478</v>
      </c>
      <c r="G90" s="215" t="s">
        <v>204</v>
      </c>
      <c r="H90" s="177" t="s">
        <v>194</v>
      </c>
      <c r="I90" s="217" t="s">
        <v>194</v>
      </c>
      <c r="J90" s="179">
        <v>150000</v>
      </c>
      <c r="K90" s="179"/>
      <c r="L90" s="179"/>
      <c r="M90" s="179"/>
      <c r="N90" s="179"/>
      <c r="O90" s="179"/>
      <c r="P90" s="181">
        <f t="shared" si="2"/>
        <v>150000</v>
      </c>
      <c r="Q90" s="182">
        <f t="shared" si="3"/>
        <v>0</v>
      </c>
    </row>
    <row r="91" spans="1:17" s="183" customFormat="1" hidden="1" x14ac:dyDescent="0.7">
      <c r="A91" s="239">
        <v>45406</v>
      </c>
      <c r="B91" s="174" t="s">
        <v>479</v>
      </c>
      <c r="C91" s="214"/>
      <c r="D91" s="214" t="s">
        <v>214</v>
      </c>
      <c r="E91" s="215" t="s">
        <v>191</v>
      </c>
      <c r="F91" s="216" t="s">
        <v>480</v>
      </c>
      <c r="G91" s="215" t="s">
        <v>100</v>
      </c>
      <c r="H91" s="177" t="s">
        <v>194</v>
      </c>
      <c r="I91" s="217" t="s">
        <v>194</v>
      </c>
      <c r="J91" s="179">
        <v>151900</v>
      </c>
      <c r="K91" s="179"/>
      <c r="L91" s="179"/>
      <c r="M91" s="179"/>
      <c r="N91" s="179"/>
      <c r="O91" s="179"/>
      <c r="P91" s="181">
        <f t="shared" si="2"/>
        <v>301900</v>
      </c>
      <c r="Q91" s="182">
        <f t="shared" si="3"/>
        <v>0</v>
      </c>
    </row>
    <row r="92" spans="1:17" s="183" customFormat="1" hidden="1" x14ac:dyDescent="0.7">
      <c r="A92" s="239">
        <v>45406</v>
      </c>
      <c r="B92" s="174" t="s">
        <v>481</v>
      </c>
      <c r="C92" s="214"/>
      <c r="D92" s="214" t="s">
        <v>214</v>
      </c>
      <c r="E92" s="215" t="s">
        <v>191</v>
      </c>
      <c r="F92" s="216" t="s">
        <v>482</v>
      </c>
      <c r="G92" s="215" t="s">
        <v>100</v>
      </c>
      <c r="H92" s="177" t="s">
        <v>194</v>
      </c>
      <c r="I92" s="217" t="s">
        <v>194</v>
      </c>
      <c r="J92" s="179">
        <v>450</v>
      </c>
      <c r="K92" s="179"/>
      <c r="L92" s="179"/>
      <c r="M92" s="179"/>
      <c r="N92" s="179"/>
      <c r="O92" s="179"/>
      <c r="P92" s="181">
        <f t="shared" si="2"/>
        <v>302350</v>
      </c>
      <c r="Q92" s="182">
        <f t="shared" si="3"/>
        <v>0</v>
      </c>
    </row>
    <row r="93" spans="1:17" s="278" customFormat="1" x14ac:dyDescent="0.7">
      <c r="A93" s="271">
        <v>45407</v>
      </c>
      <c r="B93" s="174" t="s">
        <v>483</v>
      </c>
      <c r="C93" s="214"/>
      <c r="D93" s="214" t="s">
        <v>245</v>
      </c>
      <c r="E93" s="272" t="s">
        <v>191</v>
      </c>
      <c r="F93" s="273" t="s">
        <v>484</v>
      </c>
      <c r="G93" s="272" t="s">
        <v>100</v>
      </c>
      <c r="H93" s="274" t="s">
        <v>192</v>
      </c>
      <c r="I93" s="275" t="s">
        <v>192</v>
      </c>
      <c r="J93" s="220">
        <v>2700000</v>
      </c>
      <c r="K93" s="220"/>
      <c r="L93" s="220"/>
      <c r="M93" s="220"/>
      <c r="N93" s="220"/>
      <c r="O93" s="220"/>
      <c r="P93" s="276">
        <f t="shared" si="2"/>
        <v>3002350</v>
      </c>
      <c r="Q93" s="277">
        <f t="shared" si="3"/>
        <v>0</v>
      </c>
    </row>
    <row r="94" spans="1:17" s="278" customFormat="1" hidden="1" x14ac:dyDescent="0.7">
      <c r="A94" s="271">
        <v>45407</v>
      </c>
      <c r="B94" s="174" t="s">
        <v>485</v>
      </c>
      <c r="C94" s="214"/>
      <c r="D94" s="214" t="s">
        <v>214</v>
      </c>
      <c r="E94" s="272" t="s">
        <v>191</v>
      </c>
      <c r="F94" s="273" t="s">
        <v>486</v>
      </c>
      <c r="G94" s="272" t="s">
        <v>100</v>
      </c>
      <c r="H94" s="274" t="s">
        <v>192</v>
      </c>
      <c r="I94" s="275" t="s">
        <v>192</v>
      </c>
      <c r="J94" s="220">
        <v>4000000</v>
      </c>
      <c r="K94" s="220"/>
      <c r="L94" s="220"/>
      <c r="M94" s="220"/>
      <c r="N94" s="220"/>
      <c r="O94" s="220"/>
      <c r="P94" s="276">
        <f t="shared" si="2"/>
        <v>7002350</v>
      </c>
      <c r="Q94" s="277">
        <f t="shared" si="3"/>
        <v>0</v>
      </c>
    </row>
    <row r="95" spans="1:17" s="278" customFormat="1" x14ac:dyDescent="0.7">
      <c r="A95" s="271">
        <v>45407</v>
      </c>
      <c r="B95" s="174" t="s">
        <v>487</v>
      </c>
      <c r="C95" s="214"/>
      <c r="D95" s="214" t="s">
        <v>245</v>
      </c>
      <c r="E95" s="272" t="s">
        <v>191</v>
      </c>
      <c r="F95" s="273" t="s">
        <v>488</v>
      </c>
      <c r="G95" s="272" t="s">
        <v>204</v>
      </c>
      <c r="H95" s="274" t="s">
        <v>194</v>
      </c>
      <c r="I95" s="275" t="s">
        <v>194</v>
      </c>
      <c r="J95" s="220">
        <v>250000</v>
      </c>
      <c r="K95" s="220"/>
      <c r="L95" s="220"/>
      <c r="M95" s="220"/>
      <c r="N95" s="220"/>
      <c r="O95" s="220"/>
      <c r="P95" s="276">
        <f t="shared" si="2"/>
        <v>7252350</v>
      </c>
      <c r="Q95" s="277">
        <f t="shared" si="3"/>
        <v>0</v>
      </c>
    </row>
    <row r="96" spans="1:17" s="278" customFormat="1" x14ac:dyDescent="0.7">
      <c r="A96" s="271">
        <v>45407</v>
      </c>
      <c r="B96" s="174" t="s">
        <v>489</v>
      </c>
      <c r="C96" s="214"/>
      <c r="D96" s="214" t="s">
        <v>245</v>
      </c>
      <c r="E96" s="272" t="s">
        <v>191</v>
      </c>
      <c r="F96" s="273" t="s">
        <v>490</v>
      </c>
      <c r="G96" s="272" t="s">
        <v>204</v>
      </c>
      <c r="H96" s="274" t="s">
        <v>194</v>
      </c>
      <c r="I96" s="275" t="s">
        <v>194</v>
      </c>
      <c r="J96" s="220">
        <v>150000</v>
      </c>
      <c r="K96" s="220"/>
      <c r="L96" s="220"/>
      <c r="M96" s="220"/>
      <c r="N96" s="220"/>
      <c r="O96" s="220"/>
      <c r="P96" s="276">
        <f t="shared" si="2"/>
        <v>7402350</v>
      </c>
      <c r="Q96" s="277">
        <f t="shared" si="3"/>
        <v>0</v>
      </c>
    </row>
    <row r="97" spans="1:23" s="159" customFormat="1" x14ac:dyDescent="0.7">
      <c r="A97" s="279">
        <v>45407</v>
      </c>
      <c r="B97" s="152" t="s">
        <v>491</v>
      </c>
      <c r="C97" s="207" t="s">
        <v>492</v>
      </c>
      <c r="D97" s="207" t="s">
        <v>245</v>
      </c>
      <c r="E97" s="208" t="s">
        <v>493</v>
      </c>
      <c r="F97" s="206" t="s">
        <v>494</v>
      </c>
      <c r="G97" s="208" t="s">
        <v>197</v>
      </c>
      <c r="H97" s="201" t="s">
        <v>211</v>
      </c>
      <c r="I97" s="204" t="s">
        <v>57</v>
      </c>
      <c r="J97" s="156"/>
      <c r="K97" s="156"/>
      <c r="L97" s="156"/>
      <c r="M97" s="156">
        <v>18000</v>
      </c>
      <c r="N97" s="156"/>
      <c r="O97" s="156"/>
      <c r="P97" s="157">
        <f t="shared" si="2"/>
        <v>7384350</v>
      </c>
      <c r="Q97" s="158">
        <f t="shared" si="3"/>
        <v>0</v>
      </c>
    </row>
    <row r="98" spans="1:23" s="159" customFormat="1" hidden="1" x14ac:dyDescent="0.7">
      <c r="A98" s="279">
        <v>45407</v>
      </c>
      <c r="B98" s="152" t="s">
        <v>495</v>
      </c>
      <c r="C98" s="207" t="s">
        <v>496</v>
      </c>
      <c r="D98" s="207" t="s">
        <v>214</v>
      </c>
      <c r="E98" s="208" t="s">
        <v>493</v>
      </c>
      <c r="F98" s="206" t="s">
        <v>497</v>
      </c>
      <c r="G98" s="208" t="s">
        <v>197</v>
      </c>
      <c r="H98" s="201" t="s">
        <v>222</v>
      </c>
      <c r="I98" s="204" t="s">
        <v>57</v>
      </c>
      <c r="J98" s="156"/>
      <c r="K98" s="156"/>
      <c r="L98" s="156"/>
      <c r="M98" s="156">
        <v>85000</v>
      </c>
      <c r="N98" s="156"/>
      <c r="O98" s="156"/>
      <c r="P98" s="157">
        <f t="shared" si="2"/>
        <v>7299350</v>
      </c>
      <c r="Q98" s="158">
        <f t="shared" si="3"/>
        <v>0</v>
      </c>
    </row>
    <row r="99" spans="1:23" s="229" customFormat="1" x14ac:dyDescent="0.7">
      <c r="A99" s="280">
        <v>45407</v>
      </c>
      <c r="B99" s="222" t="s">
        <v>498</v>
      </c>
      <c r="C99" s="241" t="s">
        <v>499</v>
      </c>
      <c r="D99" s="241" t="s">
        <v>245</v>
      </c>
      <c r="E99" s="242" t="s">
        <v>493</v>
      </c>
      <c r="F99" s="243" t="s">
        <v>500</v>
      </c>
      <c r="G99" s="242" t="s">
        <v>197</v>
      </c>
      <c r="H99" s="238" t="s">
        <v>227</v>
      </c>
      <c r="I99" s="244" t="s">
        <v>57</v>
      </c>
      <c r="J99" s="226">
        <v>49240</v>
      </c>
      <c r="K99" s="226"/>
      <c r="L99" s="226"/>
      <c r="M99" s="226"/>
      <c r="N99" s="226"/>
      <c r="O99" s="226"/>
      <c r="P99" s="227">
        <f t="shared" si="2"/>
        <v>7348590</v>
      </c>
      <c r="Q99" s="228">
        <f>Q69+K99-N99</f>
        <v>0</v>
      </c>
    </row>
    <row r="100" spans="1:23" s="229" customFormat="1" x14ac:dyDescent="0.7">
      <c r="A100" s="280">
        <v>45407</v>
      </c>
      <c r="B100" s="222" t="s">
        <v>501</v>
      </c>
      <c r="C100" s="241" t="s">
        <v>502</v>
      </c>
      <c r="D100" s="241" t="s">
        <v>245</v>
      </c>
      <c r="E100" s="242" t="s">
        <v>228</v>
      </c>
      <c r="F100" s="243" t="s">
        <v>503</v>
      </c>
      <c r="G100" s="242" t="s">
        <v>197</v>
      </c>
      <c r="H100" s="238" t="s">
        <v>397</v>
      </c>
      <c r="I100" s="244" t="s">
        <v>57</v>
      </c>
      <c r="J100" s="226"/>
      <c r="K100" s="226"/>
      <c r="L100" s="226"/>
      <c r="M100" s="226">
        <v>28350</v>
      </c>
      <c r="N100" s="226"/>
      <c r="O100" s="226"/>
      <c r="P100" s="227">
        <f t="shared" si="2"/>
        <v>7320240</v>
      </c>
      <c r="Q100" s="228">
        <f t="shared" ref="Q100:Q101" si="4">Q70+K100-N100</f>
        <v>0</v>
      </c>
    </row>
    <row r="101" spans="1:23" s="159" customFormat="1" x14ac:dyDescent="0.7">
      <c r="A101" s="279">
        <v>45407</v>
      </c>
      <c r="B101" s="152" t="s">
        <v>504</v>
      </c>
      <c r="C101" s="207" t="s">
        <v>505</v>
      </c>
      <c r="D101" s="207" t="s">
        <v>245</v>
      </c>
      <c r="E101" s="208" t="s">
        <v>267</v>
      </c>
      <c r="F101" s="206" t="s">
        <v>506</v>
      </c>
      <c r="G101" s="208" t="s">
        <v>193</v>
      </c>
      <c r="H101" s="201" t="s">
        <v>208</v>
      </c>
      <c r="I101" s="204" t="s">
        <v>57</v>
      </c>
      <c r="J101" s="156"/>
      <c r="K101" s="156"/>
      <c r="L101" s="156"/>
      <c r="M101" s="218">
        <v>300000</v>
      </c>
      <c r="N101" s="156"/>
      <c r="O101" s="156"/>
      <c r="P101" s="157">
        <f t="shared" si="2"/>
        <v>7020240</v>
      </c>
      <c r="Q101" s="158">
        <f t="shared" si="4"/>
        <v>0</v>
      </c>
    </row>
    <row r="102" spans="1:23" x14ac:dyDescent="0.7">
      <c r="A102" s="281">
        <v>45407</v>
      </c>
      <c r="B102" s="131" t="s">
        <v>507</v>
      </c>
      <c r="C102" s="163" t="s">
        <v>508</v>
      </c>
      <c r="D102" s="163" t="s">
        <v>245</v>
      </c>
      <c r="E102" s="99" t="s">
        <v>267</v>
      </c>
      <c r="F102" s="100" t="s">
        <v>509</v>
      </c>
      <c r="G102" s="99" t="s">
        <v>193</v>
      </c>
      <c r="H102" s="96" t="s">
        <v>510</v>
      </c>
      <c r="I102" s="101" t="s">
        <v>57</v>
      </c>
      <c r="J102" s="91"/>
      <c r="K102" s="91"/>
      <c r="L102" s="91"/>
      <c r="M102" s="169">
        <v>110450</v>
      </c>
      <c r="N102" s="91"/>
      <c r="O102" s="91"/>
      <c r="P102" s="92">
        <f t="shared" si="2"/>
        <v>6909790</v>
      </c>
      <c r="Q102" s="93">
        <f t="shared" si="3"/>
        <v>0</v>
      </c>
    </row>
    <row r="103" spans="1:23" s="229" customFormat="1" x14ac:dyDescent="0.7">
      <c r="A103" s="280">
        <v>45407</v>
      </c>
      <c r="B103" s="222" t="s">
        <v>511</v>
      </c>
      <c r="C103" s="241" t="s">
        <v>512</v>
      </c>
      <c r="D103" s="241" t="s">
        <v>245</v>
      </c>
      <c r="E103" s="242" t="s">
        <v>212</v>
      </c>
      <c r="F103" s="243" t="s">
        <v>513</v>
      </c>
      <c r="G103" s="242" t="s">
        <v>233</v>
      </c>
      <c r="H103" s="238" t="s">
        <v>446</v>
      </c>
      <c r="I103" s="244" t="s">
        <v>56</v>
      </c>
      <c r="J103" s="226"/>
      <c r="K103" s="226"/>
      <c r="L103" s="226"/>
      <c r="M103" s="248">
        <v>43500</v>
      </c>
      <c r="N103" s="226"/>
      <c r="O103" s="226"/>
      <c r="P103" s="227">
        <f t="shared" si="2"/>
        <v>6866290</v>
      </c>
      <c r="Q103" s="228">
        <f t="shared" si="3"/>
        <v>0</v>
      </c>
    </row>
    <row r="104" spans="1:23" hidden="1" x14ac:dyDescent="0.7">
      <c r="A104" s="281">
        <v>45407</v>
      </c>
      <c r="B104" s="131" t="s">
        <v>514</v>
      </c>
      <c r="C104" s="163" t="s">
        <v>515</v>
      </c>
      <c r="D104" s="163" t="s">
        <v>214</v>
      </c>
      <c r="E104" s="99" t="s">
        <v>267</v>
      </c>
      <c r="F104" s="100" t="s">
        <v>516</v>
      </c>
      <c r="G104" s="99" t="s">
        <v>193</v>
      </c>
      <c r="H104" s="96" t="s">
        <v>517</v>
      </c>
      <c r="I104" s="101" t="s">
        <v>57</v>
      </c>
      <c r="J104" s="91"/>
      <c r="K104" s="91"/>
      <c r="L104" s="91"/>
      <c r="M104" s="169">
        <v>25000</v>
      </c>
      <c r="N104" s="91"/>
      <c r="O104" s="91"/>
      <c r="P104" s="92">
        <f t="shared" si="2"/>
        <v>6841290</v>
      </c>
      <c r="Q104" s="93">
        <f t="shared" si="3"/>
        <v>0</v>
      </c>
    </row>
    <row r="105" spans="1:23" s="159" customFormat="1" hidden="1" x14ac:dyDescent="0.7">
      <c r="A105" s="279">
        <v>45407</v>
      </c>
      <c r="B105" s="152" t="s">
        <v>518</v>
      </c>
      <c r="C105" s="207" t="s">
        <v>519</v>
      </c>
      <c r="D105" s="207" t="s">
        <v>214</v>
      </c>
      <c r="E105" s="208" t="s">
        <v>406</v>
      </c>
      <c r="F105" s="206" t="s">
        <v>520</v>
      </c>
      <c r="G105" s="208" t="s">
        <v>193</v>
      </c>
      <c r="H105" s="201" t="s">
        <v>517</v>
      </c>
      <c r="I105" s="204" t="s">
        <v>57</v>
      </c>
      <c r="J105" s="156"/>
      <c r="K105" s="156"/>
      <c r="L105" s="156"/>
      <c r="M105" s="218">
        <v>125000</v>
      </c>
      <c r="N105" s="156"/>
      <c r="O105" s="156"/>
      <c r="P105" s="157">
        <f t="shared" si="2"/>
        <v>6716290</v>
      </c>
      <c r="Q105" s="158">
        <f t="shared" si="3"/>
        <v>0</v>
      </c>
    </row>
    <row r="106" spans="1:23" s="159" customFormat="1" hidden="1" x14ac:dyDescent="0.7">
      <c r="A106" s="279">
        <v>45407</v>
      </c>
      <c r="B106" s="152" t="s">
        <v>521</v>
      </c>
      <c r="C106" s="207" t="s">
        <v>522</v>
      </c>
      <c r="D106" s="207" t="s">
        <v>214</v>
      </c>
      <c r="E106" s="208" t="s">
        <v>406</v>
      </c>
      <c r="F106" s="206" t="s">
        <v>523</v>
      </c>
      <c r="G106" s="208" t="s">
        <v>193</v>
      </c>
      <c r="H106" s="201" t="s">
        <v>225</v>
      </c>
      <c r="I106" s="204" t="s">
        <v>57</v>
      </c>
      <c r="J106" s="156"/>
      <c r="K106" s="156"/>
      <c r="L106" s="156"/>
      <c r="M106" s="218">
        <v>100000</v>
      </c>
      <c r="N106" s="156"/>
      <c r="O106" s="156"/>
      <c r="P106" s="157">
        <f t="shared" si="2"/>
        <v>6616290</v>
      </c>
      <c r="Q106" s="158">
        <f t="shared" si="3"/>
        <v>0</v>
      </c>
    </row>
    <row r="107" spans="1:23" x14ac:dyDescent="0.7">
      <c r="A107" s="281">
        <v>45407</v>
      </c>
      <c r="B107" s="131" t="s">
        <v>524</v>
      </c>
      <c r="C107" s="163" t="s">
        <v>525</v>
      </c>
      <c r="D107" s="163" t="s">
        <v>245</v>
      </c>
      <c r="E107" s="99" t="s">
        <v>212</v>
      </c>
      <c r="F107" s="100" t="s">
        <v>526</v>
      </c>
      <c r="G107" s="99" t="s">
        <v>204</v>
      </c>
      <c r="H107" s="96" t="s">
        <v>202</v>
      </c>
      <c r="I107" s="101" t="s">
        <v>57</v>
      </c>
      <c r="J107" s="91"/>
      <c r="K107" s="91"/>
      <c r="L107" s="91"/>
      <c r="M107" s="169">
        <v>9600</v>
      </c>
      <c r="N107" s="91"/>
      <c r="O107" s="91"/>
      <c r="P107" s="92">
        <f t="shared" si="2"/>
        <v>6606690</v>
      </c>
      <c r="Q107" s="93">
        <f t="shared" si="3"/>
        <v>0</v>
      </c>
    </row>
    <row r="108" spans="1:23" x14ac:dyDescent="0.7">
      <c r="A108" s="281">
        <v>45407</v>
      </c>
      <c r="B108" s="131" t="s">
        <v>527</v>
      </c>
      <c r="C108" s="163" t="s">
        <v>528</v>
      </c>
      <c r="D108" s="163" t="s">
        <v>245</v>
      </c>
      <c r="E108" s="99" t="s">
        <v>212</v>
      </c>
      <c r="F108" s="100" t="s">
        <v>529</v>
      </c>
      <c r="G108" s="99" t="s">
        <v>204</v>
      </c>
      <c r="H108" s="96" t="s">
        <v>202</v>
      </c>
      <c r="I108" s="101" t="s">
        <v>57</v>
      </c>
      <c r="J108" s="91"/>
      <c r="K108" s="91"/>
      <c r="L108" s="91"/>
      <c r="M108" s="169">
        <v>24000</v>
      </c>
      <c r="N108" s="91"/>
      <c r="O108" s="91"/>
      <c r="P108" s="92">
        <f t="shared" si="2"/>
        <v>6582690</v>
      </c>
      <c r="Q108" s="93">
        <f t="shared" si="3"/>
        <v>0</v>
      </c>
    </row>
    <row r="109" spans="1:23" s="159" customFormat="1" hidden="1" x14ac:dyDescent="0.7">
      <c r="A109" s="279">
        <v>45408</v>
      </c>
      <c r="B109" s="152" t="s">
        <v>530</v>
      </c>
      <c r="C109" s="207" t="s">
        <v>531</v>
      </c>
      <c r="D109" s="207" t="s">
        <v>214</v>
      </c>
      <c r="E109" s="208" t="s">
        <v>216</v>
      </c>
      <c r="F109" s="206" t="s">
        <v>532</v>
      </c>
      <c r="G109" s="208" t="s">
        <v>233</v>
      </c>
      <c r="H109" s="201" t="s">
        <v>446</v>
      </c>
      <c r="I109" s="204" t="s">
        <v>56</v>
      </c>
      <c r="J109" s="156"/>
      <c r="K109" s="156"/>
      <c r="L109" s="156"/>
      <c r="M109" s="218">
        <v>250000</v>
      </c>
      <c r="N109" s="156"/>
      <c r="O109" s="156"/>
      <c r="P109" s="157">
        <f t="shared" si="2"/>
        <v>6332690</v>
      </c>
      <c r="Q109" s="158">
        <f t="shared" si="3"/>
        <v>0</v>
      </c>
      <c r="W109" s="88"/>
    </row>
    <row r="110" spans="1:23" s="159" customFormat="1" hidden="1" x14ac:dyDescent="0.7">
      <c r="A110" s="279">
        <v>45408</v>
      </c>
      <c r="B110" s="152" t="s">
        <v>533</v>
      </c>
      <c r="C110" s="207" t="s">
        <v>534</v>
      </c>
      <c r="D110" s="207" t="s">
        <v>214</v>
      </c>
      <c r="E110" s="208" t="s">
        <v>216</v>
      </c>
      <c r="F110" s="206" t="s">
        <v>535</v>
      </c>
      <c r="G110" s="208" t="s">
        <v>233</v>
      </c>
      <c r="H110" s="201" t="s">
        <v>217</v>
      </c>
      <c r="I110" s="204" t="s">
        <v>57</v>
      </c>
      <c r="J110" s="156"/>
      <c r="K110" s="156"/>
      <c r="L110" s="156"/>
      <c r="M110" s="218">
        <v>75000</v>
      </c>
      <c r="N110" s="156"/>
      <c r="O110" s="156"/>
      <c r="P110" s="157">
        <f t="shared" si="2"/>
        <v>6257690</v>
      </c>
      <c r="Q110" s="158">
        <f t="shared" si="3"/>
        <v>0</v>
      </c>
      <c r="W110" s="88"/>
    </row>
    <row r="111" spans="1:23" s="159" customFormat="1" hidden="1" x14ac:dyDescent="0.7">
      <c r="A111" s="279">
        <v>45408</v>
      </c>
      <c r="B111" s="152" t="s">
        <v>536</v>
      </c>
      <c r="C111" s="207" t="s">
        <v>537</v>
      </c>
      <c r="D111" s="207" t="s">
        <v>214</v>
      </c>
      <c r="E111" s="208" t="s">
        <v>216</v>
      </c>
      <c r="F111" s="206" t="s">
        <v>538</v>
      </c>
      <c r="G111" s="208" t="s">
        <v>233</v>
      </c>
      <c r="H111" s="201" t="s">
        <v>205</v>
      </c>
      <c r="I111" s="204" t="s">
        <v>57</v>
      </c>
      <c r="J111" s="156"/>
      <c r="K111" s="156"/>
      <c r="L111" s="156"/>
      <c r="M111" s="218">
        <v>200000</v>
      </c>
      <c r="N111" s="156"/>
      <c r="O111" s="156"/>
      <c r="P111" s="157">
        <f t="shared" si="2"/>
        <v>6057690</v>
      </c>
      <c r="Q111" s="158">
        <f t="shared" si="3"/>
        <v>0</v>
      </c>
      <c r="R111" s="282"/>
      <c r="W111" s="88"/>
    </row>
    <row r="112" spans="1:23" s="159" customFormat="1" hidden="1" x14ac:dyDescent="0.7">
      <c r="A112" s="279">
        <v>45408</v>
      </c>
      <c r="B112" s="152" t="s">
        <v>539</v>
      </c>
      <c r="C112" s="207" t="s">
        <v>540</v>
      </c>
      <c r="D112" s="207" t="s">
        <v>214</v>
      </c>
      <c r="E112" s="208" t="s">
        <v>216</v>
      </c>
      <c r="F112" s="206" t="s">
        <v>541</v>
      </c>
      <c r="G112" s="208" t="s">
        <v>233</v>
      </c>
      <c r="H112" s="201" t="s">
        <v>446</v>
      </c>
      <c r="I112" s="204" t="s">
        <v>56</v>
      </c>
      <c r="J112" s="156"/>
      <c r="K112" s="156"/>
      <c r="L112" s="156"/>
      <c r="M112" s="218">
        <v>200000</v>
      </c>
      <c r="N112" s="156"/>
      <c r="O112" s="156"/>
      <c r="P112" s="157">
        <f t="shared" si="2"/>
        <v>5857690</v>
      </c>
      <c r="Q112" s="158">
        <f t="shared" si="3"/>
        <v>0</v>
      </c>
      <c r="W112" s="88"/>
    </row>
    <row r="113" spans="1:23" s="159" customFormat="1" hidden="1" x14ac:dyDescent="0.7">
      <c r="A113" s="279">
        <v>45408</v>
      </c>
      <c r="B113" s="152" t="s">
        <v>542</v>
      </c>
      <c r="C113" s="207" t="s">
        <v>543</v>
      </c>
      <c r="D113" s="207" t="s">
        <v>214</v>
      </c>
      <c r="E113" s="208" t="s">
        <v>216</v>
      </c>
      <c r="F113" s="206" t="s">
        <v>544</v>
      </c>
      <c r="G113" s="208" t="s">
        <v>233</v>
      </c>
      <c r="H113" s="201" t="s">
        <v>446</v>
      </c>
      <c r="I113" s="204" t="s">
        <v>56</v>
      </c>
      <c r="J113" s="156"/>
      <c r="K113" s="156"/>
      <c r="L113" s="156"/>
      <c r="M113" s="218">
        <v>500000</v>
      </c>
      <c r="N113" s="156"/>
      <c r="O113" s="156"/>
      <c r="P113" s="157">
        <f t="shared" si="2"/>
        <v>5357690</v>
      </c>
      <c r="Q113" s="158">
        <f t="shared" si="3"/>
        <v>0</v>
      </c>
      <c r="W113" s="88"/>
    </row>
    <row r="114" spans="1:23" hidden="1" x14ac:dyDescent="0.7">
      <c r="A114" s="281">
        <v>45408</v>
      </c>
      <c r="B114" s="131" t="s">
        <v>545</v>
      </c>
      <c r="C114" s="163" t="s">
        <v>546</v>
      </c>
      <c r="D114" s="163" t="s">
        <v>214</v>
      </c>
      <c r="E114" s="99" t="s">
        <v>216</v>
      </c>
      <c r="F114" s="100" t="s">
        <v>547</v>
      </c>
      <c r="G114" s="99" t="s">
        <v>233</v>
      </c>
      <c r="H114" s="96" t="s">
        <v>202</v>
      </c>
      <c r="I114" s="101" t="s">
        <v>57</v>
      </c>
      <c r="J114" s="91"/>
      <c r="K114" s="91"/>
      <c r="L114" s="91"/>
      <c r="M114" s="169">
        <v>228000</v>
      </c>
      <c r="N114" s="91"/>
      <c r="O114" s="91"/>
      <c r="P114" s="92">
        <f t="shared" si="2"/>
        <v>5129690</v>
      </c>
      <c r="Q114" s="93">
        <f t="shared" si="3"/>
        <v>0</v>
      </c>
    </row>
    <row r="115" spans="1:23" s="229" customFormat="1" hidden="1" x14ac:dyDescent="0.7">
      <c r="A115" s="280">
        <v>45408</v>
      </c>
      <c r="B115" s="222" t="s">
        <v>548</v>
      </c>
      <c r="C115" s="241" t="s">
        <v>549</v>
      </c>
      <c r="D115" s="241" t="s">
        <v>214</v>
      </c>
      <c r="E115" s="242" t="s">
        <v>216</v>
      </c>
      <c r="F115" s="243" t="s">
        <v>550</v>
      </c>
      <c r="G115" s="242" t="s">
        <v>233</v>
      </c>
      <c r="H115" s="238" t="s">
        <v>224</v>
      </c>
      <c r="I115" s="244" t="s">
        <v>57</v>
      </c>
      <c r="J115" s="226"/>
      <c r="K115" s="226"/>
      <c r="L115" s="226"/>
      <c r="M115" s="248">
        <v>90000</v>
      </c>
      <c r="N115" s="226"/>
      <c r="O115" s="226"/>
      <c r="P115" s="227">
        <f t="shared" si="2"/>
        <v>5039690</v>
      </c>
      <c r="Q115" s="228">
        <f t="shared" si="3"/>
        <v>0</v>
      </c>
    </row>
    <row r="116" spans="1:23" s="229" customFormat="1" x14ac:dyDescent="0.7">
      <c r="A116" s="280">
        <v>45408</v>
      </c>
      <c r="B116" s="222" t="s">
        <v>551</v>
      </c>
      <c r="C116" s="241" t="s">
        <v>552</v>
      </c>
      <c r="D116" s="241" t="s">
        <v>245</v>
      </c>
      <c r="E116" s="242" t="s">
        <v>228</v>
      </c>
      <c r="F116" s="243" t="s">
        <v>553</v>
      </c>
      <c r="G116" s="242" t="s">
        <v>197</v>
      </c>
      <c r="H116" s="238" t="s">
        <v>198</v>
      </c>
      <c r="I116" s="244" t="s">
        <v>57</v>
      </c>
      <c r="J116" s="226"/>
      <c r="K116" s="226"/>
      <c r="L116" s="226"/>
      <c r="M116" s="248">
        <v>116000</v>
      </c>
      <c r="N116" s="226"/>
      <c r="O116" s="226"/>
      <c r="P116" s="227">
        <f t="shared" si="2"/>
        <v>4923690</v>
      </c>
      <c r="Q116" s="228">
        <f t="shared" si="3"/>
        <v>0</v>
      </c>
    </row>
    <row r="117" spans="1:23" s="192" customFormat="1" x14ac:dyDescent="0.7">
      <c r="A117" s="283">
        <v>45408</v>
      </c>
      <c r="B117" s="185" t="s">
        <v>554</v>
      </c>
      <c r="C117" s="209" t="s">
        <v>555</v>
      </c>
      <c r="D117" s="209" t="s">
        <v>245</v>
      </c>
      <c r="E117" s="211" t="s">
        <v>191</v>
      </c>
      <c r="F117" s="210" t="s">
        <v>556</v>
      </c>
      <c r="G117" s="211" t="s">
        <v>100</v>
      </c>
      <c r="H117" s="212" t="s">
        <v>196</v>
      </c>
      <c r="I117" s="213" t="s">
        <v>196</v>
      </c>
      <c r="J117" s="189"/>
      <c r="K117" s="189"/>
      <c r="L117" s="189"/>
      <c r="M117" s="219"/>
      <c r="N117" s="189"/>
      <c r="O117" s="189">
        <v>550000</v>
      </c>
      <c r="P117" s="190">
        <f t="shared" si="2"/>
        <v>4373690</v>
      </c>
      <c r="Q117" s="191">
        <f t="shared" si="3"/>
        <v>0</v>
      </c>
    </row>
    <row r="118" spans="1:23" s="192" customFormat="1" hidden="1" x14ac:dyDescent="0.7">
      <c r="A118" s="283">
        <v>45408</v>
      </c>
      <c r="B118" s="185" t="s">
        <v>557</v>
      </c>
      <c r="C118" s="209"/>
      <c r="D118" s="209" t="s">
        <v>214</v>
      </c>
      <c r="E118" s="211" t="s">
        <v>191</v>
      </c>
      <c r="F118" s="210" t="s">
        <v>558</v>
      </c>
      <c r="G118" s="211" t="s">
        <v>100</v>
      </c>
      <c r="H118" s="212" t="s">
        <v>196</v>
      </c>
      <c r="I118" s="213" t="s">
        <v>196</v>
      </c>
      <c r="J118" s="189"/>
      <c r="K118" s="189"/>
      <c r="L118" s="189"/>
      <c r="M118" s="219"/>
      <c r="N118" s="189"/>
      <c r="O118" s="189">
        <v>152350</v>
      </c>
      <c r="P118" s="190">
        <f t="shared" si="2"/>
        <v>4221340</v>
      </c>
      <c r="Q118" s="191">
        <f t="shared" si="3"/>
        <v>0</v>
      </c>
    </row>
    <row r="119" spans="1:23" s="159" customFormat="1" x14ac:dyDescent="0.7">
      <c r="A119" s="279">
        <v>45408</v>
      </c>
      <c r="B119" s="152" t="s">
        <v>559</v>
      </c>
      <c r="C119" s="207" t="s">
        <v>560</v>
      </c>
      <c r="D119" s="207" t="s">
        <v>245</v>
      </c>
      <c r="E119" s="208" t="s">
        <v>212</v>
      </c>
      <c r="F119" s="206" t="s">
        <v>561</v>
      </c>
      <c r="G119" s="208" t="s">
        <v>204</v>
      </c>
      <c r="H119" s="201" t="s">
        <v>200</v>
      </c>
      <c r="I119" s="204" t="s">
        <v>56</v>
      </c>
      <c r="J119" s="156"/>
      <c r="K119" s="156"/>
      <c r="L119" s="156"/>
      <c r="M119" s="218">
        <v>1100000</v>
      </c>
      <c r="N119" s="156"/>
      <c r="O119" s="156"/>
      <c r="P119" s="157">
        <f t="shared" si="2"/>
        <v>3121340</v>
      </c>
      <c r="Q119" s="158">
        <f t="shared" si="3"/>
        <v>0</v>
      </c>
    </row>
    <row r="120" spans="1:23" s="159" customFormat="1" x14ac:dyDescent="0.7">
      <c r="A120" s="279">
        <v>45408</v>
      </c>
      <c r="B120" s="152" t="s">
        <v>562</v>
      </c>
      <c r="C120" s="207" t="s">
        <v>563</v>
      </c>
      <c r="D120" s="207" t="s">
        <v>245</v>
      </c>
      <c r="E120" s="208" t="s">
        <v>212</v>
      </c>
      <c r="F120" s="206" t="s">
        <v>564</v>
      </c>
      <c r="G120" s="208" t="s">
        <v>233</v>
      </c>
      <c r="H120" s="201" t="s">
        <v>446</v>
      </c>
      <c r="I120" s="204" t="s">
        <v>56</v>
      </c>
      <c r="J120" s="156"/>
      <c r="K120" s="156"/>
      <c r="L120" s="156"/>
      <c r="M120" s="218">
        <v>1000000</v>
      </c>
      <c r="N120" s="156"/>
      <c r="O120" s="156"/>
      <c r="P120" s="157">
        <f t="shared" si="2"/>
        <v>2121340</v>
      </c>
      <c r="Q120" s="158">
        <f t="shared" si="3"/>
        <v>0</v>
      </c>
    </row>
    <row r="121" spans="1:23" s="159" customFormat="1" x14ac:dyDescent="0.7">
      <c r="A121" s="279">
        <v>45408</v>
      </c>
      <c r="B121" s="152" t="s">
        <v>565</v>
      </c>
      <c r="C121" s="207" t="s">
        <v>566</v>
      </c>
      <c r="D121" s="207" t="s">
        <v>245</v>
      </c>
      <c r="E121" s="208" t="s">
        <v>212</v>
      </c>
      <c r="F121" s="206" t="s">
        <v>567</v>
      </c>
      <c r="G121" s="208" t="s">
        <v>233</v>
      </c>
      <c r="H121" s="201" t="s">
        <v>568</v>
      </c>
      <c r="I121" s="204" t="s">
        <v>57</v>
      </c>
      <c r="J121" s="156"/>
      <c r="K121" s="156"/>
      <c r="L121" s="156"/>
      <c r="M121" s="218">
        <v>400000</v>
      </c>
      <c r="N121" s="156"/>
      <c r="O121" s="156"/>
      <c r="P121" s="157">
        <f t="shared" si="2"/>
        <v>1721340</v>
      </c>
      <c r="Q121" s="158">
        <f t="shared" si="3"/>
        <v>0</v>
      </c>
    </row>
    <row r="122" spans="1:23" x14ac:dyDescent="0.7">
      <c r="A122" s="281">
        <v>45408</v>
      </c>
      <c r="B122" s="131" t="s">
        <v>569</v>
      </c>
      <c r="C122" s="163" t="s">
        <v>570</v>
      </c>
      <c r="D122" s="163" t="s">
        <v>245</v>
      </c>
      <c r="E122" s="99" t="s">
        <v>191</v>
      </c>
      <c r="F122" s="100" t="s">
        <v>571</v>
      </c>
      <c r="G122" s="99" t="s">
        <v>100</v>
      </c>
      <c r="H122" s="96" t="s">
        <v>192</v>
      </c>
      <c r="I122" s="101" t="s">
        <v>192</v>
      </c>
      <c r="J122" s="91">
        <v>1100000</v>
      </c>
      <c r="K122" s="91"/>
      <c r="L122" s="91"/>
      <c r="M122" s="169"/>
      <c r="N122" s="91"/>
      <c r="O122" s="91"/>
      <c r="P122" s="92">
        <f t="shared" si="2"/>
        <v>2821340</v>
      </c>
      <c r="Q122" s="93">
        <f t="shared" si="3"/>
        <v>0</v>
      </c>
    </row>
    <row r="123" spans="1:23" s="192" customFormat="1" hidden="1" x14ac:dyDescent="0.7">
      <c r="A123" s="283">
        <v>45408</v>
      </c>
      <c r="B123" s="185" t="s">
        <v>572</v>
      </c>
      <c r="C123" s="209" t="s">
        <v>573</v>
      </c>
      <c r="D123" s="209" t="s">
        <v>213</v>
      </c>
      <c r="E123" s="211" t="s">
        <v>191</v>
      </c>
      <c r="F123" s="210" t="s">
        <v>574</v>
      </c>
      <c r="G123" s="211" t="s">
        <v>100</v>
      </c>
      <c r="H123" s="212" t="s">
        <v>215</v>
      </c>
      <c r="I123" s="213" t="s">
        <v>215</v>
      </c>
      <c r="J123" s="189"/>
      <c r="K123" s="189"/>
      <c r="L123" s="189"/>
      <c r="M123" s="219"/>
      <c r="N123" s="189"/>
      <c r="O123" s="189">
        <v>1415000</v>
      </c>
      <c r="P123" s="190">
        <f t="shared" si="2"/>
        <v>1406340</v>
      </c>
      <c r="Q123" s="191">
        <f t="shared" si="3"/>
        <v>0</v>
      </c>
    </row>
    <row r="124" spans="1:23" s="183" customFormat="1" hidden="1" x14ac:dyDescent="0.7">
      <c r="A124" s="271">
        <v>45408</v>
      </c>
      <c r="B124" s="174" t="s">
        <v>575</v>
      </c>
      <c r="C124" s="214"/>
      <c r="D124" s="214" t="s">
        <v>214</v>
      </c>
      <c r="E124" s="215" t="s">
        <v>191</v>
      </c>
      <c r="F124" s="216" t="s">
        <v>576</v>
      </c>
      <c r="G124" s="215" t="s">
        <v>100</v>
      </c>
      <c r="H124" s="177" t="s">
        <v>194</v>
      </c>
      <c r="I124" s="217" t="s">
        <v>194</v>
      </c>
      <c r="J124" s="179">
        <v>5000</v>
      </c>
      <c r="K124" s="179"/>
      <c r="L124" s="179"/>
      <c r="M124" s="220"/>
      <c r="N124" s="179"/>
      <c r="O124" s="179"/>
      <c r="P124" s="181">
        <f t="shared" si="2"/>
        <v>1411340</v>
      </c>
      <c r="Q124" s="182">
        <f t="shared" si="3"/>
        <v>0</v>
      </c>
      <c r="W124" s="88"/>
    </row>
    <row r="125" spans="1:23" hidden="1" x14ac:dyDescent="0.7">
      <c r="A125" s="245"/>
      <c r="B125" s="131"/>
      <c r="C125" s="163"/>
      <c r="D125" s="163"/>
      <c r="E125" s="99"/>
      <c r="F125" s="100"/>
      <c r="G125" s="99"/>
      <c r="H125" s="96"/>
      <c r="I125" s="101"/>
      <c r="J125" s="91"/>
      <c r="K125" s="91"/>
      <c r="L125" s="91"/>
      <c r="M125" s="169"/>
      <c r="N125" s="91"/>
      <c r="O125" s="91"/>
      <c r="P125" s="92">
        <f t="shared" si="2"/>
        <v>1411340</v>
      </c>
      <c r="Q125" s="93">
        <f t="shared" si="3"/>
        <v>0</v>
      </c>
    </row>
    <row r="126" spans="1:23" hidden="1" x14ac:dyDescent="0.7">
      <c r="A126" s="245"/>
      <c r="B126" s="131"/>
      <c r="C126" s="163"/>
      <c r="D126" s="163"/>
      <c r="E126" s="99"/>
      <c r="F126" s="100"/>
      <c r="G126" s="99"/>
      <c r="H126" s="96"/>
      <c r="I126" s="101"/>
      <c r="J126" s="91"/>
      <c r="K126" s="91"/>
      <c r="L126" s="91"/>
      <c r="M126" s="169"/>
      <c r="N126" s="91"/>
      <c r="O126" s="91"/>
      <c r="P126" s="92">
        <f t="shared" si="2"/>
        <v>1411340</v>
      </c>
      <c r="Q126" s="93">
        <f t="shared" si="3"/>
        <v>0</v>
      </c>
    </row>
    <row r="127" spans="1:23" hidden="1" x14ac:dyDescent="0.7">
      <c r="A127" s="245"/>
      <c r="B127" s="131"/>
      <c r="C127" s="163"/>
      <c r="D127" s="163"/>
      <c r="E127" s="99"/>
      <c r="F127" s="100"/>
      <c r="G127" s="99"/>
      <c r="H127" s="96"/>
      <c r="I127" s="101"/>
      <c r="J127" s="91"/>
      <c r="K127" s="91"/>
      <c r="L127" s="91"/>
      <c r="M127" s="169"/>
      <c r="N127" s="91"/>
      <c r="O127" s="91"/>
      <c r="P127" s="92">
        <f t="shared" si="2"/>
        <v>1411340</v>
      </c>
      <c r="Q127" s="93">
        <f t="shared" si="3"/>
        <v>0</v>
      </c>
    </row>
    <row r="128" spans="1:23" hidden="1" x14ac:dyDescent="0.7">
      <c r="A128" s="245"/>
      <c r="B128" s="131"/>
      <c r="C128" s="163"/>
      <c r="D128" s="163"/>
      <c r="E128" s="99"/>
      <c r="F128" s="100"/>
      <c r="G128" s="99"/>
      <c r="H128" s="96"/>
      <c r="I128" s="101"/>
      <c r="J128" s="91"/>
      <c r="K128" s="91"/>
      <c r="L128" s="91"/>
      <c r="M128" s="169"/>
      <c r="N128" s="91"/>
      <c r="O128" s="91"/>
      <c r="P128" s="92">
        <f t="shared" si="2"/>
        <v>1411340</v>
      </c>
      <c r="Q128" s="93">
        <f t="shared" ref="Q128:Q176" si="5">Q110+K128-N128</f>
        <v>0</v>
      </c>
    </row>
    <row r="129" spans="1:17" hidden="1" x14ac:dyDescent="0.7">
      <c r="A129" s="245"/>
      <c r="B129" s="131"/>
      <c r="C129" s="163"/>
      <c r="D129" s="163"/>
      <c r="E129" s="99"/>
      <c r="F129" s="100"/>
      <c r="G129" s="99"/>
      <c r="H129" s="96"/>
      <c r="I129" s="101"/>
      <c r="J129" s="91"/>
      <c r="K129" s="91"/>
      <c r="L129" s="91"/>
      <c r="M129" s="169"/>
      <c r="N129" s="91"/>
      <c r="O129" s="91"/>
      <c r="P129" s="92">
        <f t="shared" si="2"/>
        <v>1411340</v>
      </c>
      <c r="Q129" s="93">
        <f t="shared" si="5"/>
        <v>0</v>
      </c>
    </row>
    <row r="130" spans="1:17" hidden="1" x14ac:dyDescent="0.7">
      <c r="A130" s="245"/>
      <c r="B130" s="131"/>
      <c r="C130" s="163"/>
      <c r="D130" s="163"/>
      <c r="E130" s="99"/>
      <c r="F130" s="100"/>
      <c r="G130" s="99"/>
      <c r="H130" s="96"/>
      <c r="I130" s="101"/>
      <c r="J130" s="91"/>
      <c r="K130" s="91"/>
      <c r="L130" s="91"/>
      <c r="M130" s="169"/>
      <c r="N130" s="91"/>
      <c r="O130" s="91"/>
      <c r="P130" s="92">
        <f t="shared" si="2"/>
        <v>1411340</v>
      </c>
      <c r="Q130" s="93">
        <f t="shared" si="5"/>
        <v>0</v>
      </c>
    </row>
    <row r="131" spans="1:17" hidden="1" x14ac:dyDescent="0.7">
      <c r="A131" s="245"/>
      <c r="B131" s="131"/>
      <c r="C131" s="163"/>
      <c r="D131" s="163"/>
      <c r="E131" s="99"/>
      <c r="F131" s="100"/>
      <c r="G131" s="99"/>
      <c r="H131" s="96"/>
      <c r="I131" s="101"/>
      <c r="J131" s="91"/>
      <c r="K131" s="91"/>
      <c r="L131" s="91"/>
      <c r="M131" s="169"/>
      <c r="N131" s="91"/>
      <c r="O131" s="91"/>
      <c r="P131" s="92">
        <f t="shared" si="2"/>
        <v>1411340</v>
      </c>
      <c r="Q131" s="93">
        <f t="shared" si="5"/>
        <v>0</v>
      </c>
    </row>
    <row r="132" spans="1:17" hidden="1" x14ac:dyDescent="0.7">
      <c r="A132" s="245"/>
      <c r="B132" s="131"/>
      <c r="C132" s="163"/>
      <c r="D132" s="163"/>
      <c r="E132" s="99"/>
      <c r="F132" s="100"/>
      <c r="G132" s="99"/>
      <c r="H132" s="96"/>
      <c r="I132" s="101"/>
      <c r="J132" s="91"/>
      <c r="K132" s="91"/>
      <c r="L132" s="91"/>
      <c r="M132" s="169"/>
      <c r="N132" s="91"/>
      <c r="O132" s="91"/>
      <c r="P132" s="92">
        <f t="shared" si="2"/>
        <v>1411340</v>
      </c>
      <c r="Q132" s="93">
        <f t="shared" si="5"/>
        <v>0</v>
      </c>
    </row>
    <row r="133" spans="1:17" hidden="1" x14ac:dyDescent="0.7">
      <c r="A133" s="245"/>
      <c r="B133" s="131"/>
      <c r="C133" s="163"/>
      <c r="D133" s="163"/>
      <c r="E133" s="99"/>
      <c r="F133" s="100"/>
      <c r="G133" s="99"/>
      <c r="H133" s="96"/>
      <c r="I133" s="101"/>
      <c r="J133" s="91"/>
      <c r="K133" s="91"/>
      <c r="L133" s="91"/>
      <c r="M133" s="169"/>
      <c r="N133" s="91"/>
      <c r="O133" s="91"/>
      <c r="P133" s="92">
        <f t="shared" ref="P133:P177" si="6">P132+J133-M133-O133</f>
        <v>1411340</v>
      </c>
      <c r="Q133" s="93">
        <f t="shared" si="5"/>
        <v>0</v>
      </c>
    </row>
    <row r="134" spans="1:17" hidden="1" x14ac:dyDescent="0.7">
      <c r="A134" s="245"/>
      <c r="B134" s="131"/>
      <c r="C134" s="163"/>
      <c r="D134" s="163"/>
      <c r="E134" s="99"/>
      <c r="F134" s="100"/>
      <c r="G134" s="99"/>
      <c r="H134" s="96"/>
      <c r="I134" s="101"/>
      <c r="J134" s="91"/>
      <c r="K134" s="91"/>
      <c r="L134" s="91"/>
      <c r="M134" s="169"/>
      <c r="N134" s="91"/>
      <c r="O134" s="91"/>
      <c r="P134" s="92">
        <f t="shared" si="6"/>
        <v>1411340</v>
      </c>
      <c r="Q134" s="93">
        <f t="shared" si="5"/>
        <v>0</v>
      </c>
    </row>
    <row r="135" spans="1:17" hidden="1" x14ac:dyDescent="0.7">
      <c r="A135" s="245"/>
      <c r="B135" s="131"/>
      <c r="C135" s="163"/>
      <c r="D135" s="163"/>
      <c r="E135" s="99"/>
      <c r="F135" s="100"/>
      <c r="G135" s="99"/>
      <c r="H135" s="96"/>
      <c r="I135" s="101"/>
      <c r="J135" s="91"/>
      <c r="K135" s="91"/>
      <c r="L135" s="91"/>
      <c r="M135" s="169"/>
      <c r="N135" s="91"/>
      <c r="O135" s="91"/>
      <c r="P135" s="92">
        <f t="shared" si="6"/>
        <v>1411340</v>
      </c>
      <c r="Q135" s="93">
        <f t="shared" si="5"/>
        <v>0</v>
      </c>
    </row>
    <row r="136" spans="1:17" hidden="1" x14ac:dyDescent="0.7">
      <c r="A136" s="245"/>
      <c r="B136" s="131"/>
      <c r="C136" s="163"/>
      <c r="D136" s="163"/>
      <c r="E136" s="99"/>
      <c r="F136" s="100"/>
      <c r="G136" s="99"/>
      <c r="H136" s="96"/>
      <c r="I136" s="101"/>
      <c r="J136" s="91"/>
      <c r="K136" s="91"/>
      <c r="L136" s="91"/>
      <c r="M136" s="169"/>
      <c r="N136" s="91"/>
      <c r="O136" s="91"/>
      <c r="P136" s="92">
        <f t="shared" si="6"/>
        <v>1411340</v>
      </c>
      <c r="Q136" s="93">
        <f t="shared" si="5"/>
        <v>0</v>
      </c>
    </row>
    <row r="137" spans="1:17" hidden="1" x14ac:dyDescent="0.7">
      <c r="A137" s="245"/>
      <c r="B137" s="131"/>
      <c r="C137" s="163"/>
      <c r="D137" s="163"/>
      <c r="E137" s="99"/>
      <c r="F137" s="100"/>
      <c r="G137" s="99"/>
      <c r="H137" s="96"/>
      <c r="I137" s="101"/>
      <c r="J137" s="91"/>
      <c r="K137" s="91"/>
      <c r="L137" s="91"/>
      <c r="M137" s="169"/>
      <c r="N137" s="91"/>
      <c r="O137" s="91"/>
      <c r="P137" s="92">
        <f t="shared" si="6"/>
        <v>1411340</v>
      </c>
      <c r="Q137" s="93">
        <f t="shared" si="5"/>
        <v>0</v>
      </c>
    </row>
    <row r="138" spans="1:17" hidden="1" x14ac:dyDescent="0.7">
      <c r="A138" s="245"/>
      <c r="B138" s="131"/>
      <c r="C138" s="163"/>
      <c r="D138" s="163"/>
      <c r="E138" s="99"/>
      <c r="F138" s="100"/>
      <c r="G138" s="99"/>
      <c r="H138" s="96"/>
      <c r="I138" s="101"/>
      <c r="J138" s="91"/>
      <c r="K138" s="91"/>
      <c r="L138" s="91"/>
      <c r="M138" s="169"/>
      <c r="N138" s="91"/>
      <c r="O138" s="91"/>
      <c r="P138" s="92">
        <f t="shared" si="6"/>
        <v>1411340</v>
      </c>
      <c r="Q138" s="93">
        <f t="shared" si="5"/>
        <v>0</v>
      </c>
    </row>
    <row r="139" spans="1:17" hidden="1" x14ac:dyDescent="0.7">
      <c r="A139" s="245"/>
      <c r="B139" s="131"/>
      <c r="C139" s="163"/>
      <c r="D139" s="163"/>
      <c r="E139" s="99"/>
      <c r="F139" s="100"/>
      <c r="G139" s="99"/>
      <c r="H139" s="96"/>
      <c r="I139" s="101"/>
      <c r="J139" s="91"/>
      <c r="K139" s="91"/>
      <c r="L139" s="91"/>
      <c r="M139" s="169"/>
      <c r="N139" s="91"/>
      <c r="O139" s="91"/>
      <c r="P139" s="92">
        <f t="shared" si="6"/>
        <v>1411340</v>
      </c>
      <c r="Q139" s="93">
        <f t="shared" si="5"/>
        <v>0</v>
      </c>
    </row>
    <row r="140" spans="1:17" hidden="1" x14ac:dyDescent="0.7">
      <c r="A140" s="245"/>
      <c r="B140" s="131"/>
      <c r="C140" s="163"/>
      <c r="D140" s="163"/>
      <c r="E140" s="99"/>
      <c r="F140" s="100"/>
      <c r="G140" s="99"/>
      <c r="H140" s="96"/>
      <c r="I140" s="101"/>
      <c r="J140" s="91"/>
      <c r="K140" s="91"/>
      <c r="L140" s="91"/>
      <c r="M140" s="169"/>
      <c r="N140" s="91"/>
      <c r="O140" s="91"/>
      <c r="P140" s="92">
        <f t="shared" si="6"/>
        <v>1411340</v>
      </c>
      <c r="Q140" s="93">
        <f t="shared" si="5"/>
        <v>0</v>
      </c>
    </row>
    <row r="141" spans="1:17" hidden="1" x14ac:dyDescent="0.7">
      <c r="A141" s="245"/>
      <c r="B141" s="131"/>
      <c r="C141" s="163"/>
      <c r="D141" s="163"/>
      <c r="E141" s="99"/>
      <c r="F141" s="100"/>
      <c r="G141" s="99"/>
      <c r="H141" s="96"/>
      <c r="I141" s="101"/>
      <c r="J141" s="91"/>
      <c r="K141" s="91"/>
      <c r="L141" s="91"/>
      <c r="M141" s="169"/>
      <c r="N141" s="91"/>
      <c r="O141" s="91"/>
      <c r="P141" s="92">
        <f t="shared" si="6"/>
        <v>1411340</v>
      </c>
      <c r="Q141" s="93">
        <f t="shared" si="5"/>
        <v>0</v>
      </c>
    </row>
    <row r="142" spans="1:17" hidden="1" x14ac:dyDescent="0.7">
      <c r="A142" s="245"/>
      <c r="B142" s="131"/>
      <c r="C142" s="163"/>
      <c r="D142" s="163"/>
      <c r="E142" s="99"/>
      <c r="F142" s="100"/>
      <c r="G142" s="99"/>
      <c r="H142" s="96"/>
      <c r="I142" s="101"/>
      <c r="J142" s="91"/>
      <c r="K142" s="91"/>
      <c r="L142" s="91"/>
      <c r="M142" s="169"/>
      <c r="N142" s="91"/>
      <c r="O142" s="91"/>
      <c r="P142" s="92">
        <f t="shared" si="6"/>
        <v>1411340</v>
      </c>
      <c r="Q142" s="93">
        <f t="shared" si="5"/>
        <v>0</v>
      </c>
    </row>
    <row r="143" spans="1:17" hidden="1" x14ac:dyDescent="0.7">
      <c r="A143" s="245"/>
      <c r="B143" s="131"/>
      <c r="C143" s="163"/>
      <c r="D143" s="163"/>
      <c r="E143" s="99"/>
      <c r="F143" s="100"/>
      <c r="G143" s="99"/>
      <c r="H143" s="96"/>
      <c r="I143" s="101"/>
      <c r="J143" s="91"/>
      <c r="K143" s="91"/>
      <c r="L143" s="91"/>
      <c r="M143" s="169"/>
      <c r="N143" s="91"/>
      <c r="O143" s="91"/>
      <c r="P143" s="92">
        <f t="shared" si="6"/>
        <v>1411340</v>
      </c>
      <c r="Q143" s="93">
        <f t="shared" si="5"/>
        <v>0</v>
      </c>
    </row>
    <row r="144" spans="1:17" hidden="1" x14ac:dyDescent="0.7">
      <c r="A144" s="245"/>
      <c r="B144" s="131"/>
      <c r="C144" s="163"/>
      <c r="D144" s="163"/>
      <c r="E144" s="99"/>
      <c r="F144" s="100"/>
      <c r="G144" s="99"/>
      <c r="H144" s="96"/>
      <c r="I144" s="101"/>
      <c r="J144" s="91"/>
      <c r="K144" s="91"/>
      <c r="L144" s="91"/>
      <c r="M144" s="169"/>
      <c r="N144" s="91"/>
      <c r="O144" s="91"/>
      <c r="P144" s="92">
        <f t="shared" si="6"/>
        <v>1411340</v>
      </c>
      <c r="Q144" s="93">
        <f t="shared" si="5"/>
        <v>0</v>
      </c>
    </row>
    <row r="145" spans="1:17" hidden="1" x14ac:dyDescent="0.7">
      <c r="A145" s="245"/>
      <c r="B145" s="131"/>
      <c r="C145" s="163"/>
      <c r="D145" s="163"/>
      <c r="E145" s="99"/>
      <c r="F145" s="100"/>
      <c r="G145" s="99"/>
      <c r="H145" s="96"/>
      <c r="I145" s="101"/>
      <c r="J145" s="91"/>
      <c r="K145" s="91"/>
      <c r="L145" s="91"/>
      <c r="M145" s="169"/>
      <c r="N145" s="91"/>
      <c r="O145" s="91"/>
      <c r="P145" s="92">
        <f t="shared" si="6"/>
        <v>1411340</v>
      </c>
      <c r="Q145" s="93">
        <f t="shared" si="5"/>
        <v>0</v>
      </c>
    </row>
    <row r="146" spans="1:17" hidden="1" x14ac:dyDescent="0.7">
      <c r="A146" s="245"/>
      <c r="B146" s="131"/>
      <c r="C146" s="163"/>
      <c r="D146" s="163"/>
      <c r="E146" s="99"/>
      <c r="F146" s="100"/>
      <c r="G146" s="99"/>
      <c r="H146" s="96"/>
      <c r="I146" s="101"/>
      <c r="J146" s="91"/>
      <c r="K146" s="91"/>
      <c r="L146" s="91"/>
      <c r="M146" s="169"/>
      <c r="N146" s="91"/>
      <c r="O146" s="91"/>
      <c r="P146" s="92">
        <f t="shared" si="6"/>
        <v>1411340</v>
      </c>
      <c r="Q146" s="93">
        <f t="shared" si="5"/>
        <v>0</v>
      </c>
    </row>
    <row r="147" spans="1:17" hidden="1" x14ac:dyDescent="0.7">
      <c r="A147" s="245"/>
      <c r="B147" s="131"/>
      <c r="C147" s="163"/>
      <c r="D147" s="163"/>
      <c r="E147" s="99"/>
      <c r="F147" s="100"/>
      <c r="G147" s="99"/>
      <c r="H147" s="96"/>
      <c r="I147" s="101"/>
      <c r="J147" s="91"/>
      <c r="K147" s="91"/>
      <c r="L147" s="91"/>
      <c r="M147" s="169"/>
      <c r="N147" s="91"/>
      <c r="O147" s="91"/>
      <c r="P147" s="92">
        <f t="shared" si="6"/>
        <v>1411340</v>
      </c>
      <c r="Q147" s="93">
        <f t="shared" si="5"/>
        <v>0</v>
      </c>
    </row>
    <row r="148" spans="1:17" hidden="1" x14ac:dyDescent="0.7">
      <c r="A148" s="245"/>
      <c r="B148" s="131"/>
      <c r="C148" s="163"/>
      <c r="D148" s="163"/>
      <c r="E148" s="99"/>
      <c r="F148" s="100"/>
      <c r="G148" s="99"/>
      <c r="H148" s="96"/>
      <c r="I148" s="101"/>
      <c r="J148" s="91"/>
      <c r="K148" s="91"/>
      <c r="L148" s="91"/>
      <c r="M148" s="169"/>
      <c r="N148" s="91"/>
      <c r="O148" s="91"/>
      <c r="P148" s="92">
        <f t="shared" si="6"/>
        <v>1411340</v>
      </c>
      <c r="Q148" s="93">
        <f t="shared" si="5"/>
        <v>0</v>
      </c>
    </row>
    <row r="149" spans="1:17" hidden="1" x14ac:dyDescent="0.7">
      <c r="A149" s="245"/>
      <c r="B149" s="131"/>
      <c r="C149" s="163"/>
      <c r="D149" s="163"/>
      <c r="E149" s="99"/>
      <c r="F149" s="100"/>
      <c r="G149" s="99"/>
      <c r="H149" s="96"/>
      <c r="I149" s="101"/>
      <c r="J149" s="91"/>
      <c r="K149" s="91"/>
      <c r="L149" s="91"/>
      <c r="M149" s="169"/>
      <c r="N149" s="91"/>
      <c r="O149" s="91"/>
      <c r="P149" s="92">
        <f t="shared" si="6"/>
        <v>1411340</v>
      </c>
      <c r="Q149" s="93">
        <f t="shared" si="5"/>
        <v>0</v>
      </c>
    </row>
    <row r="150" spans="1:17" hidden="1" x14ac:dyDescent="0.7">
      <c r="A150" s="245"/>
      <c r="B150" s="131"/>
      <c r="C150" s="163"/>
      <c r="D150" s="163"/>
      <c r="E150" s="99"/>
      <c r="F150" s="100"/>
      <c r="G150" s="99"/>
      <c r="H150" s="96"/>
      <c r="I150" s="101"/>
      <c r="J150" s="91"/>
      <c r="K150" s="91"/>
      <c r="L150" s="91"/>
      <c r="M150" s="169"/>
      <c r="N150" s="91"/>
      <c r="O150" s="91"/>
      <c r="P150" s="92">
        <f t="shared" si="6"/>
        <v>1411340</v>
      </c>
      <c r="Q150" s="93">
        <f t="shared" si="5"/>
        <v>0</v>
      </c>
    </row>
    <row r="151" spans="1:17" hidden="1" x14ac:dyDescent="0.7">
      <c r="A151" s="245"/>
      <c r="B151" s="131"/>
      <c r="C151" s="163"/>
      <c r="D151" s="163"/>
      <c r="E151" s="99"/>
      <c r="F151" s="100"/>
      <c r="G151" s="99"/>
      <c r="H151" s="96"/>
      <c r="I151" s="101"/>
      <c r="J151" s="91"/>
      <c r="K151" s="91"/>
      <c r="L151" s="91"/>
      <c r="M151" s="169"/>
      <c r="N151" s="91"/>
      <c r="O151" s="91"/>
      <c r="P151" s="92">
        <f t="shared" si="6"/>
        <v>1411340</v>
      </c>
      <c r="Q151" s="93">
        <f t="shared" si="5"/>
        <v>0</v>
      </c>
    </row>
    <row r="152" spans="1:17" hidden="1" x14ac:dyDescent="0.7">
      <c r="A152" s="245"/>
      <c r="B152" s="131"/>
      <c r="C152" s="163"/>
      <c r="D152" s="163"/>
      <c r="E152" s="99"/>
      <c r="F152" s="100"/>
      <c r="G152" s="99"/>
      <c r="H152" s="96"/>
      <c r="I152" s="101"/>
      <c r="J152" s="91"/>
      <c r="K152" s="91"/>
      <c r="L152" s="91"/>
      <c r="M152" s="169"/>
      <c r="N152" s="91"/>
      <c r="O152" s="91"/>
      <c r="P152" s="92">
        <f t="shared" si="6"/>
        <v>1411340</v>
      </c>
      <c r="Q152" s="93">
        <f t="shared" si="5"/>
        <v>0</v>
      </c>
    </row>
    <row r="153" spans="1:17" hidden="1" x14ac:dyDescent="0.7">
      <c r="A153" s="245"/>
      <c r="B153" s="131"/>
      <c r="C153" s="163"/>
      <c r="D153" s="163"/>
      <c r="E153" s="99"/>
      <c r="F153" s="100"/>
      <c r="G153" s="99"/>
      <c r="H153" s="96"/>
      <c r="I153" s="101"/>
      <c r="J153" s="91"/>
      <c r="K153" s="91"/>
      <c r="L153" s="91"/>
      <c r="M153" s="169"/>
      <c r="N153" s="91"/>
      <c r="O153" s="91"/>
      <c r="P153" s="92">
        <f t="shared" si="6"/>
        <v>1411340</v>
      </c>
      <c r="Q153" s="93">
        <f t="shared" si="5"/>
        <v>0</v>
      </c>
    </row>
    <row r="154" spans="1:17" hidden="1" x14ac:dyDescent="0.7">
      <c r="A154" s="245"/>
      <c r="B154" s="131"/>
      <c r="C154" s="163"/>
      <c r="D154" s="163"/>
      <c r="E154" s="99"/>
      <c r="F154" s="100"/>
      <c r="G154" s="99"/>
      <c r="H154" s="96"/>
      <c r="I154" s="101"/>
      <c r="J154" s="91"/>
      <c r="K154" s="91"/>
      <c r="L154" s="91"/>
      <c r="M154" s="169"/>
      <c r="N154" s="91"/>
      <c r="O154" s="91"/>
      <c r="P154" s="92">
        <f t="shared" si="6"/>
        <v>1411340</v>
      </c>
      <c r="Q154" s="93">
        <f t="shared" si="5"/>
        <v>0</v>
      </c>
    </row>
    <row r="155" spans="1:17" hidden="1" x14ac:dyDescent="0.7">
      <c r="A155" s="245"/>
      <c r="B155" s="131"/>
      <c r="C155" s="163"/>
      <c r="D155" s="163"/>
      <c r="E155" s="99"/>
      <c r="F155" s="100"/>
      <c r="G155" s="99"/>
      <c r="H155" s="96"/>
      <c r="I155" s="101"/>
      <c r="J155" s="91"/>
      <c r="K155" s="91"/>
      <c r="L155" s="91"/>
      <c r="M155" s="169"/>
      <c r="N155" s="91"/>
      <c r="O155" s="91"/>
      <c r="P155" s="92">
        <f t="shared" si="6"/>
        <v>1411340</v>
      </c>
      <c r="Q155" s="93">
        <f t="shared" si="5"/>
        <v>0</v>
      </c>
    </row>
    <row r="156" spans="1:17" hidden="1" x14ac:dyDescent="0.7">
      <c r="A156" s="245"/>
      <c r="B156" s="131"/>
      <c r="C156" s="163"/>
      <c r="D156" s="163"/>
      <c r="E156" s="99"/>
      <c r="F156" s="100"/>
      <c r="G156" s="99"/>
      <c r="H156" s="96"/>
      <c r="I156" s="101"/>
      <c r="J156" s="91"/>
      <c r="K156" s="91"/>
      <c r="L156" s="91"/>
      <c r="M156" s="169"/>
      <c r="N156" s="91"/>
      <c r="O156" s="91"/>
      <c r="P156" s="92">
        <f t="shared" si="6"/>
        <v>1411340</v>
      </c>
      <c r="Q156" s="93">
        <f t="shared" si="5"/>
        <v>0</v>
      </c>
    </row>
    <row r="157" spans="1:17" hidden="1" x14ac:dyDescent="0.7">
      <c r="A157" s="245"/>
      <c r="B157" s="131"/>
      <c r="C157" s="163"/>
      <c r="D157" s="163"/>
      <c r="E157" s="99"/>
      <c r="F157" s="100"/>
      <c r="G157" s="99"/>
      <c r="H157" s="96"/>
      <c r="I157" s="101"/>
      <c r="J157" s="91"/>
      <c r="K157" s="91"/>
      <c r="L157" s="91"/>
      <c r="M157" s="169"/>
      <c r="N157" s="91"/>
      <c r="O157" s="91"/>
      <c r="P157" s="92">
        <f t="shared" si="6"/>
        <v>1411340</v>
      </c>
      <c r="Q157" s="93">
        <f t="shared" si="5"/>
        <v>0</v>
      </c>
    </row>
    <row r="158" spans="1:17" hidden="1" x14ac:dyDescent="0.7">
      <c r="A158" s="245"/>
      <c r="B158" s="131"/>
      <c r="C158" s="163"/>
      <c r="D158" s="163"/>
      <c r="E158" s="99"/>
      <c r="F158" s="100"/>
      <c r="G158" s="99"/>
      <c r="H158" s="96"/>
      <c r="I158" s="101"/>
      <c r="J158" s="91"/>
      <c r="K158" s="91"/>
      <c r="L158" s="91"/>
      <c r="M158" s="169"/>
      <c r="N158" s="91"/>
      <c r="O158" s="91"/>
      <c r="P158" s="92">
        <f t="shared" si="6"/>
        <v>1411340</v>
      </c>
      <c r="Q158" s="93">
        <f t="shared" si="5"/>
        <v>0</v>
      </c>
    </row>
    <row r="159" spans="1:17" hidden="1" x14ac:dyDescent="0.7">
      <c r="A159" s="245"/>
      <c r="B159" s="131"/>
      <c r="C159" s="163"/>
      <c r="D159" s="163"/>
      <c r="E159" s="99"/>
      <c r="F159" s="100"/>
      <c r="G159" s="99"/>
      <c r="H159" s="96"/>
      <c r="I159" s="101"/>
      <c r="J159" s="91"/>
      <c r="K159" s="91"/>
      <c r="L159" s="91"/>
      <c r="M159" s="169"/>
      <c r="N159" s="91"/>
      <c r="O159" s="91"/>
      <c r="P159" s="92">
        <f t="shared" si="6"/>
        <v>1411340</v>
      </c>
      <c r="Q159" s="93">
        <f t="shared" si="5"/>
        <v>0</v>
      </c>
    </row>
    <row r="160" spans="1:17" hidden="1" x14ac:dyDescent="0.7">
      <c r="A160" s="245"/>
      <c r="B160" s="131"/>
      <c r="C160" s="163"/>
      <c r="D160" s="163"/>
      <c r="E160" s="99"/>
      <c r="F160" s="100"/>
      <c r="G160" s="99"/>
      <c r="H160" s="96"/>
      <c r="I160" s="101"/>
      <c r="J160" s="91"/>
      <c r="K160" s="91"/>
      <c r="L160" s="91"/>
      <c r="M160" s="169"/>
      <c r="N160" s="91"/>
      <c r="O160" s="91"/>
      <c r="P160" s="92">
        <f t="shared" si="6"/>
        <v>1411340</v>
      </c>
      <c r="Q160" s="93">
        <f t="shared" si="5"/>
        <v>0</v>
      </c>
    </row>
    <row r="161" spans="1:17" hidden="1" x14ac:dyDescent="0.7">
      <c r="A161" s="245"/>
      <c r="B161" s="131"/>
      <c r="C161" s="163"/>
      <c r="D161" s="163"/>
      <c r="E161" s="99"/>
      <c r="F161" s="100"/>
      <c r="G161" s="99"/>
      <c r="H161" s="96"/>
      <c r="I161" s="101"/>
      <c r="J161" s="91"/>
      <c r="K161" s="91"/>
      <c r="L161" s="91"/>
      <c r="M161" s="169"/>
      <c r="N161" s="91"/>
      <c r="O161" s="91"/>
      <c r="P161" s="92">
        <f t="shared" si="6"/>
        <v>1411340</v>
      </c>
      <c r="Q161" s="93">
        <f t="shared" si="5"/>
        <v>0</v>
      </c>
    </row>
    <row r="162" spans="1:17" hidden="1" x14ac:dyDescent="0.7">
      <c r="A162" s="245"/>
      <c r="B162" s="131"/>
      <c r="C162" s="163"/>
      <c r="D162" s="163"/>
      <c r="E162" s="99"/>
      <c r="F162" s="100"/>
      <c r="G162" s="99"/>
      <c r="H162" s="96"/>
      <c r="I162" s="101"/>
      <c r="J162" s="91"/>
      <c r="K162" s="91"/>
      <c r="L162" s="91"/>
      <c r="M162" s="169"/>
      <c r="N162" s="91"/>
      <c r="O162" s="91"/>
      <c r="P162" s="92">
        <f t="shared" si="6"/>
        <v>1411340</v>
      </c>
      <c r="Q162" s="93">
        <f t="shared" si="5"/>
        <v>0</v>
      </c>
    </row>
    <row r="163" spans="1:17" hidden="1" x14ac:dyDescent="0.7">
      <c r="A163" s="245"/>
      <c r="B163" s="131"/>
      <c r="C163" s="163"/>
      <c r="D163" s="163"/>
      <c r="E163" s="99"/>
      <c r="F163" s="100"/>
      <c r="G163" s="99"/>
      <c r="H163" s="96"/>
      <c r="I163" s="101"/>
      <c r="J163" s="91"/>
      <c r="K163" s="91"/>
      <c r="L163" s="91"/>
      <c r="M163" s="169"/>
      <c r="N163" s="91"/>
      <c r="O163" s="91"/>
      <c r="P163" s="92">
        <f t="shared" si="6"/>
        <v>1411340</v>
      </c>
      <c r="Q163" s="93">
        <f t="shared" si="5"/>
        <v>0</v>
      </c>
    </row>
    <row r="164" spans="1:17" hidden="1" x14ac:dyDescent="0.7">
      <c r="A164" s="245"/>
      <c r="B164" s="131"/>
      <c r="C164" s="163"/>
      <c r="D164" s="163"/>
      <c r="E164" s="99"/>
      <c r="F164" s="100"/>
      <c r="G164" s="99"/>
      <c r="H164" s="96"/>
      <c r="I164" s="101"/>
      <c r="J164" s="91"/>
      <c r="K164" s="91"/>
      <c r="L164" s="91"/>
      <c r="M164" s="169"/>
      <c r="N164" s="91"/>
      <c r="O164" s="91"/>
      <c r="P164" s="92">
        <f t="shared" si="6"/>
        <v>1411340</v>
      </c>
      <c r="Q164" s="93">
        <f t="shared" si="5"/>
        <v>0</v>
      </c>
    </row>
    <row r="165" spans="1:17" hidden="1" x14ac:dyDescent="0.7">
      <c r="A165" s="245"/>
      <c r="B165" s="131"/>
      <c r="C165" s="163"/>
      <c r="D165" s="163"/>
      <c r="E165" s="99"/>
      <c r="F165" s="100"/>
      <c r="G165" s="99"/>
      <c r="H165" s="96"/>
      <c r="I165" s="101"/>
      <c r="J165" s="91"/>
      <c r="K165" s="91"/>
      <c r="L165" s="91"/>
      <c r="M165" s="169"/>
      <c r="N165" s="91"/>
      <c r="O165" s="91"/>
      <c r="P165" s="92">
        <f t="shared" si="6"/>
        <v>1411340</v>
      </c>
      <c r="Q165" s="93">
        <f t="shared" si="5"/>
        <v>0</v>
      </c>
    </row>
    <row r="166" spans="1:17" hidden="1" x14ac:dyDescent="0.7">
      <c r="A166" s="245"/>
      <c r="B166" s="131"/>
      <c r="C166" s="163"/>
      <c r="D166" s="163"/>
      <c r="E166" s="99"/>
      <c r="F166" s="100"/>
      <c r="G166" s="99"/>
      <c r="H166" s="96"/>
      <c r="I166" s="101"/>
      <c r="J166" s="91"/>
      <c r="K166" s="91"/>
      <c r="L166" s="91"/>
      <c r="M166" s="169"/>
      <c r="N166" s="91"/>
      <c r="O166" s="91"/>
      <c r="P166" s="92">
        <f t="shared" si="6"/>
        <v>1411340</v>
      </c>
      <c r="Q166" s="93">
        <f t="shared" si="5"/>
        <v>0</v>
      </c>
    </row>
    <row r="167" spans="1:17" hidden="1" x14ac:dyDescent="0.7">
      <c r="A167" s="245"/>
      <c r="B167" s="131"/>
      <c r="C167" s="163"/>
      <c r="D167" s="163"/>
      <c r="E167" s="99"/>
      <c r="F167" s="100"/>
      <c r="G167" s="99"/>
      <c r="H167" s="96"/>
      <c r="I167" s="101"/>
      <c r="J167" s="91"/>
      <c r="K167" s="91"/>
      <c r="L167" s="91"/>
      <c r="M167" s="169"/>
      <c r="N167" s="91"/>
      <c r="O167" s="91"/>
      <c r="P167" s="92">
        <f t="shared" si="6"/>
        <v>1411340</v>
      </c>
      <c r="Q167" s="93">
        <f t="shared" si="5"/>
        <v>0</v>
      </c>
    </row>
    <row r="168" spans="1:17" hidden="1" x14ac:dyDescent="0.7">
      <c r="A168" s="245"/>
      <c r="B168" s="131"/>
      <c r="C168" s="163"/>
      <c r="D168" s="163"/>
      <c r="E168" s="99"/>
      <c r="F168" s="100"/>
      <c r="G168" s="99"/>
      <c r="H168" s="96"/>
      <c r="I168" s="101"/>
      <c r="J168" s="91"/>
      <c r="K168" s="91"/>
      <c r="L168" s="91"/>
      <c r="M168" s="169"/>
      <c r="N168" s="91"/>
      <c r="O168" s="91"/>
      <c r="P168" s="92">
        <f t="shared" si="6"/>
        <v>1411340</v>
      </c>
      <c r="Q168" s="93">
        <f t="shared" si="5"/>
        <v>0</v>
      </c>
    </row>
    <row r="169" spans="1:17" hidden="1" x14ac:dyDescent="0.7">
      <c r="A169" s="245"/>
      <c r="B169" s="131"/>
      <c r="C169" s="163"/>
      <c r="D169" s="163"/>
      <c r="E169" s="99"/>
      <c r="F169" s="100"/>
      <c r="G169" s="99"/>
      <c r="H169" s="96"/>
      <c r="I169" s="101"/>
      <c r="J169" s="91"/>
      <c r="K169" s="91"/>
      <c r="L169" s="91"/>
      <c r="M169" s="169"/>
      <c r="N169" s="91"/>
      <c r="O169" s="91"/>
      <c r="P169" s="92">
        <f t="shared" si="6"/>
        <v>1411340</v>
      </c>
      <c r="Q169" s="93">
        <f t="shared" si="5"/>
        <v>0</v>
      </c>
    </row>
    <row r="170" spans="1:17" hidden="1" x14ac:dyDescent="0.7">
      <c r="A170" s="245"/>
      <c r="B170" s="131"/>
      <c r="C170" s="163"/>
      <c r="D170" s="163"/>
      <c r="E170" s="99"/>
      <c r="F170" s="100"/>
      <c r="G170" s="99"/>
      <c r="H170" s="96"/>
      <c r="I170" s="101"/>
      <c r="J170" s="91"/>
      <c r="K170" s="91"/>
      <c r="L170" s="91"/>
      <c r="M170" s="169"/>
      <c r="N170" s="91"/>
      <c r="O170" s="91"/>
      <c r="P170" s="92">
        <f t="shared" si="6"/>
        <v>1411340</v>
      </c>
      <c r="Q170" s="93">
        <f t="shared" si="5"/>
        <v>0</v>
      </c>
    </row>
    <row r="171" spans="1:17" hidden="1" x14ac:dyDescent="0.7">
      <c r="A171" s="245"/>
      <c r="B171" s="131"/>
      <c r="C171" s="163"/>
      <c r="D171" s="163"/>
      <c r="E171" s="99"/>
      <c r="F171" s="100"/>
      <c r="G171" s="99"/>
      <c r="H171" s="96"/>
      <c r="I171" s="101"/>
      <c r="J171" s="91"/>
      <c r="K171" s="91"/>
      <c r="L171" s="91"/>
      <c r="M171" s="169"/>
      <c r="N171" s="91"/>
      <c r="O171" s="91"/>
      <c r="P171" s="92">
        <f t="shared" si="6"/>
        <v>1411340</v>
      </c>
      <c r="Q171" s="93">
        <f t="shared" si="5"/>
        <v>0</v>
      </c>
    </row>
    <row r="172" spans="1:17" hidden="1" x14ac:dyDescent="0.7">
      <c r="A172" s="245"/>
      <c r="B172" s="131"/>
      <c r="C172" s="163"/>
      <c r="D172" s="163"/>
      <c r="E172" s="99"/>
      <c r="F172" s="100"/>
      <c r="G172" s="99"/>
      <c r="H172" s="96"/>
      <c r="I172" s="101"/>
      <c r="J172" s="91"/>
      <c r="K172" s="91"/>
      <c r="L172" s="91"/>
      <c r="M172" s="169"/>
      <c r="N172" s="91"/>
      <c r="O172" s="91"/>
      <c r="P172" s="92">
        <f t="shared" si="6"/>
        <v>1411340</v>
      </c>
      <c r="Q172" s="93">
        <f t="shared" si="5"/>
        <v>0</v>
      </c>
    </row>
    <row r="173" spans="1:17" hidden="1" x14ac:dyDescent="0.7">
      <c r="A173" s="245"/>
      <c r="B173" s="131"/>
      <c r="C173" s="163"/>
      <c r="D173" s="163"/>
      <c r="E173" s="99"/>
      <c r="F173" s="100"/>
      <c r="G173" s="99"/>
      <c r="H173" s="96"/>
      <c r="I173" s="101"/>
      <c r="J173" s="91"/>
      <c r="K173" s="91"/>
      <c r="L173" s="91"/>
      <c r="M173" s="169"/>
      <c r="N173" s="91"/>
      <c r="O173" s="91"/>
      <c r="P173" s="92">
        <f t="shared" si="6"/>
        <v>1411340</v>
      </c>
      <c r="Q173" s="93">
        <f t="shared" si="5"/>
        <v>0</v>
      </c>
    </row>
    <row r="174" spans="1:17" hidden="1" x14ac:dyDescent="0.7">
      <c r="A174" s="245"/>
      <c r="B174" s="131"/>
      <c r="C174" s="163"/>
      <c r="D174" s="163"/>
      <c r="E174" s="99"/>
      <c r="F174" s="100"/>
      <c r="G174" s="99"/>
      <c r="H174" s="96"/>
      <c r="I174" s="101"/>
      <c r="J174" s="91"/>
      <c r="K174" s="91"/>
      <c r="L174" s="91"/>
      <c r="M174" s="169"/>
      <c r="N174" s="91"/>
      <c r="O174" s="91"/>
      <c r="P174" s="92">
        <f t="shared" si="6"/>
        <v>1411340</v>
      </c>
      <c r="Q174" s="93">
        <f t="shared" si="5"/>
        <v>0</v>
      </c>
    </row>
    <row r="175" spans="1:17" hidden="1" x14ac:dyDescent="0.7">
      <c r="A175" s="245"/>
      <c r="B175" s="131"/>
      <c r="C175" s="163"/>
      <c r="D175" s="163"/>
      <c r="E175" s="99"/>
      <c r="F175" s="100"/>
      <c r="G175" s="99"/>
      <c r="H175" s="96"/>
      <c r="I175" s="101"/>
      <c r="J175" s="91"/>
      <c r="K175" s="91"/>
      <c r="L175" s="91"/>
      <c r="M175" s="169"/>
      <c r="N175" s="91"/>
      <c r="O175" s="91"/>
      <c r="P175" s="92">
        <f t="shared" si="6"/>
        <v>1411340</v>
      </c>
      <c r="Q175" s="93">
        <f t="shared" si="5"/>
        <v>0</v>
      </c>
    </row>
    <row r="176" spans="1:17" hidden="1" x14ac:dyDescent="0.7">
      <c r="A176" s="245"/>
      <c r="B176" s="131"/>
      <c r="C176" s="163"/>
      <c r="D176" s="163"/>
      <c r="E176" s="99"/>
      <c r="F176" s="100"/>
      <c r="G176" s="99"/>
      <c r="H176" s="96"/>
      <c r="I176" s="101"/>
      <c r="J176" s="91"/>
      <c r="K176" s="91"/>
      <c r="L176" s="91"/>
      <c r="M176" s="169"/>
      <c r="N176" s="91"/>
      <c r="O176" s="91"/>
      <c r="P176" s="92">
        <f t="shared" si="6"/>
        <v>1411340</v>
      </c>
      <c r="Q176" s="93">
        <f t="shared" si="5"/>
        <v>0</v>
      </c>
    </row>
    <row r="177" spans="1:17" s="170" customFormat="1" hidden="1" x14ac:dyDescent="0.7">
      <c r="A177" s="245"/>
      <c r="B177" s="131"/>
      <c r="C177" s="163"/>
      <c r="D177" s="163"/>
      <c r="E177" s="165"/>
      <c r="F177" s="166"/>
      <c r="G177" s="99"/>
      <c r="H177" s="167"/>
      <c r="I177" s="168"/>
      <c r="J177" s="169"/>
      <c r="K177" s="169"/>
      <c r="L177" s="169"/>
      <c r="M177" s="169"/>
      <c r="N177" s="169"/>
      <c r="O177" s="169"/>
      <c r="P177" s="92">
        <f t="shared" si="6"/>
        <v>1411340</v>
      </c>
      <c r="Q177" s="93">
        <f>Q128+K177-N177</f>
        <v>0</v>
      </c>
    </row>
    <row r="178" spans="1:17" ht="20.399999999999999" hidden="1" thickBot="1" x14ac:dyDescent="0.75">
      <c r="A178" s="103"/>
      <c r="B178" s="104"/>
      <c r="C178" s="104"/>
      <c r="D178" s="104"/>
      <c r="E178" s="104"/>
      <c r="F178" s="105"/>
      <c r="G178" s="103"/>
      <c r="H178" s="103"/>
      <c r="I178" s="112">
        <f t="shared" ref="I178:L178" si="7">SUBTOTAL(109,I5:I177)</f>
        <v>0</v>
      </c>
      <c r="J178" s="112">
        <f t="shared" si="7"/>
        <v>30874990</v>
      </c>
      <c r="K178" s="112">
        <f t="shared" si="7"/>
        <v>0</v>
      </c>
      <c r="L178" s="112">
        <f t="shared" si="7"/>
        <v>0</v>
      </c>
      <c r="M178" s="112">
        <f>SUBTOTAL(109,M5:M177)</f>
        <v>11519200</v>
      </c>
      <c r="N178" s="112">
        <f t="shared" ref="N178:O178" si="8">SUBTOTAL(109,N5:N177)</f>
        <v>0</v>
      </c>
      <c r="O178" s="112">
        <f t="shared" si="8"/>
        <v>18806450</v>
      </c>
      <c r="P178" s="92">
        <f>P177</f>
        <v>1411340</v>
      </c>
      <c r="Q178" s="92">
        <f t="shared" ref="Q178" si="9">Q177</f>
        <v>0</v>
      </c>
    </row>
    <row r="179" spans="1:17" hidden="1" x14ac:dyDescent="0.7">
      <c r="B179" s="106" t="s">
        <v>203</v>
      </c>
      <c r="F179" s="98" t="s">
        <v>164</v>
      </c>
      <c r="M179" s="102"/>
      <c r="P179" s="102"/>
    </row>
    <row r="180" spans="1:17" x14ac:dyDescent="0.7">
      <c r="K180" s="88"/>
      <c r="M180" s="102"/>
      <c r="P180" s="102"/>
    </row>
    <row r="181" spans="1:17" x14ac:dyDescent="0.7">
      <c r="B181" s="88" t="s">
        <v>171</v>
      </c>
      <c r="C181" s="88"/>
      <c r="D181" s="88"/>
      <c r="E181" s="88"/>
      <c r="F181" s="88" t="s">
        <v>154</v>
      </c>
      <c r="K181" s="116"/>
      <c r="P181" s="164"/>
    </row>
    <row r="182" spans="1:17" x14ac:dyDescent="0.7">
      <c r="B182" s="88"/>
      <c r="C182" s="88"/>
      <c r="D182" s="88"/>
      <c r="E182" s="88"/>
      <c r="F182" s="88"/>
      <c r="K182" s="116"/>
    </row>
    <row r="183" spans="1:17" x14ac:dyDescent="0.7">
      <c r="B183" s="88"/>
      <c r="C183" s="88"/>
      <c r="D183" s="88"/>
      <c r="E183" s="88"/>
      <c r="F183" s="88"/>
      <c r="K183" s="116"/>
      <c r="P183" s="102"/>
    </row>
    <row r="184" spans="1:17" x14ac:dyDescent="0.7">
      <c r="B184" s="88"/>
      <c r="C184" s="88"/>
      <c r="D184" s="88"/>
      <c r="E184" s="88"/>
      <c r="F184" s="88"/>
      <c r="K184" s="116"/>
    </row>
    <row r="185" spans="1:17" x14ac:dyDescent="0.7">
      <c r="B185" s="88"/>
      <c r="C185" s="88"/>
      <c r="D185" s="88"/>
      <c r="E185" s="88"/>
      <c r="F185" s="88"/>
      <c r="K185" s="116"/>
    </row>
    <row r="186" spans="1:17" x14ac:dyDescent="0.7">
      <c r="B186" s="88"/>
      <c r="C186" s="88"/>
      <c r="D186" s="88"/>
      <c r="E186" s="88"/>
      <c r="F186" s="88"/>
      <c r="K186" s="116"/>
    </row>
    <row r="187" spans="1:17" x14ac:dyDescent="0.7">
      <c r="B187" s="88"/>
      <c r="C187" s="88"/>
      <c r="D187" s="88"/>
      <c r="E187" s="88"/>
      <c r="F187" s="88"/>
      <c r="K187" s="116"/>
    </row>
    <row r="188" spans="1:17" x14ac:dyDescent="0.7">
      <c r="B188" s="88"/>
      <c r="C188" s="88"/>
      <c r="D188" s="88"/>
      <c r="E188" s="88"/>
      <c r="F188" s="88"/>
      <c r="K188" s="88"/>
      <c r="N188" s="88"/>
    </row>
    <row r="189" spans="1:17" x14ac:dyDescent="0.7">
      <c r="B189" s="88"/>
      <c r="C189" s="88"/>
      <c r="D189" s="88"/>
      <c r="E189" s="88"/>
      <c r="F189" s="88"/>
      <c r="K189" s="88"/>
      <c r="N189" s="88"/>
    </row>
    <row r="190" spans="1:17" x14ac:dyDescent="0.7">
      <c r="B190" s="88"/>
      <c r="C190" s="88"/>
      <c r="D190" s="88"/>
      <c r="E190" s="88"/>
      <c r="F190" s="88"/>
      <c r="K190" s="88"/>
      <c r="N190" s="88"/>
    </row>
    <row r="191" spans="1:17" x14ac:dyDescent="0.7">
      <c r="B191" s="88"/>
      <c r="C191" s="88"/>
      <c r="D191" s="88"/>
      <c r="E191" s="88"/>
      <c r="F191" s="88"/>
      <c r="K191" s="88"/>
      <c r="N191" s="88"/>
    </row>
    <row r="192" spans="1:17" x14ac:dyDescent="0.7">
      <c r="B192" s="88"/>
      <c r="C192" s="88"/>
      <c r="D192" s="88"/>
      <c r="E192" s="88"/>
      <c r="F192" s="88"/>
      <c r="K192" s="88"/>
      <c r="N192" s="88"/>
    </row>
    <row r="193" spans="2:14" x14ac:dyDescent="0.7">
      <c r="B193" s="88"/>
      <c r="C193" s="88"/>
      <c r="D193" s="88"/>
      <c r="E193" s="88"/>
      <c r="F193" s="88"/>
      <c r="K193" s="88"/>
      <c r="N193" s="88"/>
    </row>
    <row r="194" spans="2:14" x14ac:dyDescent="0.7">
      <c r="B194" s="88"/>
      <c r="C194" s="88"/>
      <c r="D194" s="88"/>
      <c r="E194" s="88"/>
      <c r="F194" s="88"/>
      <c r="K194" s="88"/>
      <c r="N194" s="88"/>
    </row>
    <row r="195" spans="2:14" x14ac:dyDescent="0.7">
      <c r="B195" s="88"/>
      <c r="C195" s="88"/>
      <c r="D195" s="88"/>
      <c r="E195" s="88"/>
      <c r="F195" s="88"/>
      <c r="K195" s="88"/>
      <c r="N195" s="88"/>
    </row>
    <row r="196" spans="2:14" x14ac:dyDescent="0.7">
      <c r="B196" s="88"/>
      <c r="C196" s="88"/>
      <c r="D196" s="88"/>
      <c r="E196" s="88"/>
      <c r="F196" s="88"/>
      <c r="K196" s="88"/>
      <c r="N196" s="88"/>
    </row>
    <row r="197" spans="2:14" x14ac:dyDescent="0.7">
      <c r="B197" s="88"/>
      <c r="C197" s="88"/>
      <c r="D197" s="88"/>
      <c r="E197" s="88"/>
      <c r="F197" s="88"/>
      <c r="K197" s="88"/>
      <c r="N197" s="88"/>
    </row>
    <row r="198" spans="2:14" x14ac:dyDescent="0.7">
      <c r="B198" s="88"/>
      <c r="C198" s="88"/>
      <c r="D198" s="88"/>
      <c r="E198" s="88"/>
      <c r="F198" s="88"/>
      <c r="K198" s="88"/>
      <c r="N198" s="88"/>
    </row>
    <row r="199" spans="2:14" x14ac:dyDescent="0.7">
      <c r="B199" s="88"/>
      <c r="C199" s="88"/>
      <c r="D199" s="88"/>
      <c r="E199" s="88"/>
      <c r="F199" s="88"/>
      <c r="K199" s="88"/>
      <c r="N199" s="88"/>
    </row>
    <row r="200" spans="2:14" x14ac:dyDescent="0.7">
      <c r="B200" s="88"/>
      <c r="C200" s="88"/>
      <c r="D200" s="88"/>
      <c r="E200" s="88"/>
      <c r="F200" s="88"/>
      <c r="K200" s="88"/>
      <c r="N200" s="88"/>
    </row>
    <row r="201" spans="2:14" x14ac:dyDescent="0.7">
      <c r="B201" s="88"/>
      <c r="C201" s="88"/>
      <c r="D201" s="88"/>
      <c r="E201" s="88"/>
      <c r="F201" s="88"/>
      <c r="K201" s="88"/>
      <c r="N201" s="88"/>
    </row>
    <row r="202" spans="2:14" x14ac:dyDescent="0.7">
      <c r="B202" s="88"/>
      <c r="C202" s="88"/>
      <c r="D202" s="88"/>
      <c r="E202" s="88"/>
      <c r="F202" s="88"/>
      <c r="K202" s="88"/>
      <c r="N202" s="88"/>
    </row>
    <row r="203" spans="2:14" x14ac:dyDescent="0.7">
      <c r="B203" s="88"/>
      <c r="C203" s="88"/>
      <c r="D203" s="88"/>
      <c r="E203" s="88"/>
      <c r="F203" s="88"/>
      <c r="K203" s="88"/>
      <c r="N203" s="88"/>
    </row>
    <row r="204" spans="2:14" x14ac:dyDescent="0.7">
      <c r="B204" s="88"/>
      <c r="C204" s="88"/>
      <c r="D204" s="88"/>
      <c r="E204" s="88"/>
      <c r="F204" s="88"/>
      <c r="K204" s="88"/>
      <c r="N204" s="88"/>
    </row>
    <row r="205" spans="2:14" x14ac:dyDescent="0.7">
      <c r="B205" s="88"/>
      <c r="C205" s="88"/>
      <c r="D205" s="88"/>
      <c r="E205" s="88"/>
      <c r="F205" s="88"/>
      <c r="K205" s="88"/>
      <c r="N205" s="88"/>
    </row>
    <row r="206" spans="2:14" x14ac:dyDescent="0.7">
      <c r="B206" s="88"/>
      <c r="C206" s="88"/>
      <c r="D206" s="88"/>
      <c r="E206" s="88"/>
      <c r="F206" s="88"/>
      <c r="K206" s="88"/>
      <c r="N206" s="88"/>
    </row>
    <row r="207" spans="2:14" x14ac:dyDescent="0.7">
      <c r="B207" s="88"/>
      <c r="C207" s="88"/>
      <c r="D207" s="88"/>
      <c r="E207" s="88"/>
      <c r="F207" s="88"/>
      <c r="K207" s="88"/>
      <c r="N207" s="88"/>
    </row>
    <row r="208" spans="2:14" x14ac:dyDescent="0.7">
      <c r="B208" s="88"/>
      <c r="C208" s="88"/>
      <c r="D208" s="88"/>
      <c r="E208" s="88"/>
      <c r="F208" s="88"/>
      <c r="K208" s="88"/>
      <c r="N208" s="88"/>
    </row>
    <row r="209" spans="2:14" x14ac:dyDescent="0.7">
      <c r="B209" s="88"/>
      <c r="C209" s="88"/>
      <c r="D209" s="88"/>
      <c r="E209" s="88"/>
      <c r="F209" s="88"/>
      <c r="K209" s="88"/>
      <c r="N209" s="88"/>
    </row>
    <row r="210" spans="2:14" x14ac:dyDescent="0.7">
      <c r="B210" s="88"/>
      <c r="C210" s="88"/>
      <c r="D210" s="88"/>
      <c r="E210" s="88"/>
      <c r="F210" s="88"/>
      <c r="K210" s="88"/>
      <c r="N210" s="88"/>
    </row>
  </sheetData>
  <autoFilter ref="A3:XEU179">
    <filterColumn colId="3">
      <filters>
        <filter val="IS"/>
      </filters>
    </filterColumn>
  </autoFilter>
  <mergeCells count="12">
    <mergeCell ref="P2:Q2"/>
    <mergeCell ref="H2:H3"/>
    <mergeCell ref="G2:G3"/>
    <mergeCell ref="I2:I3"/>
    <mergeCell ref="J2:L2"/>
    <mergeCell ref="M2:O2"/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E9" sqref="E9"/>
    </sheetView>
  </sheetViews>
  <sheetFormatPr defaultRowHeight="14.4" x14ac:dyDescent="0.3"/>
  <cols>
    <col min="1" max="1" width="14.6640625" customWidth="1"/>
    <col min="2" max="2" width="15" style="59" customWidth="1"/>
    <col min="3" max="3" width="17.5546875" style="59" bestFit="1" customWidth="1"/>
    <col min="4" max="4" width="15.5546875" style="59" bestFit="1" customWidth="1"/>
    <col min="5" max="5" width="9.88671875" bestFit="1" customWidth="1"/>
  </cols>
  <sheetData>
    <row r="1" spans="1:5" ht="30.75" customHeight="1" x14ac:dyDescent="0.35">
      <c r="A1" s="82" t="s">
        <v>169</v>
      </c>
    </row>
    <row r="2" spans="1:5" ht="38.25" customHeight="1" x14ac:dyDescent="0.3">
      <c r="A2" s="79" t="s">
        <v>155</v>
      </c>
      <c r="B2" s="78" t="s">
        <v>141</v>
      </c>
      <c r="C2" s="78" t="s">
        <v>142</v>
      </c>
      <c r="D2" s="78" t="s">
        <v>156</v>
      </c>
      <c r="E2" s="78" t="s">
        <v>161</v>
      </c>
    </row>
    <row r="3" spans="1:5" ht="27.75" customHeight="1" x14ac:dyDescent="0.3">
      <c r="A3" s="80" t="s">
        <v>157</v>
      </c>
      <c r="B3" s="77"/>
      <c r="C3" s="77"/>
      <c r="D3" s="77">
        <f>B3-C3</f>
        <v>0</v>
      </c>
      <c r="E3" s="56" t="s">
        <v>162</v>
      </c>
    </row>
    <row r="4" spans="1:5" ht="27.75" customHeight="1" x14ac:dyDescent="0.3">
      <c r="A4" s="80" t="s">
        <v>158</v>
      </c>
      <c r="B4" s="77"/>
      <c r="C4" s="77"/>
      <c r="D4" s="77">
        <f t="shared" ref="D4:D6" si="0">B4-C4</f>
        <v>0</v>
      </c>
      <c r="E4" s="56" t="s">
        <v>152</v>
      </c>
    </row>
    <row r="5" spans="1:5" ht="27.75" customHeight="1" x14ac:dyDescent="0.3">
      <c r="A5" s="80" t="s">
        <v>159</v>
      </c>
      <c r="B5" s="77"/>
      <c r="C5" s="77"/>
      <c r="D5" s="77">
        <f t="shared" si="0"/>
        <v>0</v>
      </c>
      <c r="E5" s="56" t="s">
        <v>151</v>
      </c>
    </row>
    <row r="6" spans="1:5" ht="35.25" customHeight="1" x14ac:dyDescent="0.3">
      <c r="A6" s="80" t="s">
        <v>160</v>
      </c>
      <c r="B6" s="77"/>
      <c r="C6" s="77"/>
      <c r="D6" s="77">
        <f t="shared" si="0"/>
        <v>0</v>
      </c>
      <c r="E6" s="56" t="s">
        <v>151</v>
      </c>
    </row>
    <row r="7" spans="1:5" ht="35.25" customHeight="1" x14ac:dyDescent="0.3">
      <c r="A7" s="81"/>
      <c r="B7" s="83"/>
      <c r="C7" s="85" t="s">
        <v>170</v>
      </c>
      <c r="D7" s="85">
        <f>D3+D4+D5+D6</f>
        <v>0</v>
      </c>
      <c r="E7" s="84"/>
    </row>
    <row r="8" spans="1:5" ht="35.25" customHeight="1" x14ac:dyDescent="0.3">
      <c r="A8" s="81"/>
      <c r="B8" s="83"/>
      <c r="C8" s="83"/>
      <c r="D8" s="83"/>
      <c r="E8" s="84"/>
    </row>
    <row r="9" spans="1:5" ht="35.25" customHeight="1" x14ac:dyDescent="0.3">
      <c r="A9" s="81"/>
      <c r="B9" s="83"/>
      <c r="C9" s="83"/>
      <c r="D9" s="83"/>
      <c r="E9" s="84"/>
    </row>
    <row r="10" spans="1:5" ht="35.25" customHeight="1" x14ac:dyDescent="0.3">
      <c r="A10" s="81"/>
      <c r="B10" s="83"/>
      <c r="C10" s="83"/>
      <c r="D10" s="83"/>
      <c r="E10" s="84"/>
    </row>
    <row r="11" spans="1:5" ht="35.25" customHeight="1" x14ac:dyDescent="0.3">
      <c r="A11" s="81"/>
      <c r="B11" s="83"/>
      <c r="C11" s="83"/>
      <c r="D11" s="83"/>
      <c r="E11" s="84"/>
    </row>
    <row r="12" spans="1:5" ht="30.75" customHeight="1" x14ac:dyDescent="0.3"/>
    <row r="13" spans="1:5" x14ac:dyDescent="0.3">
      <c r="A13" s="81" t="s">
        <v>163</v>
      </c>
      <c r="B13" s="59" t="s">
        <v>164</v>
      </c>
      <c r="C13" s="59" t="s">
        <v>164</v>
      </c>
      <c r="D13" s="59" t="s">
        <v>165</v>
      </c>
    </row>
    <row r="14" spans="1:5" ht="71.25" customHeight="1" x14ac:dyDescent="0.3"/>
    <row r="15" spans="1:5" x14ac:dyDescent="0.3">
      <c r="A15" t="s">
        <v>153</v>
      </c>
      <c r="B15" s="59" t="s">
        <v>166</v>
      </c>
      <c r="C15" s="59" t="s">
        <v>167</v>
      </c>
      <c r="D15" s="59" t="s">
        <v>168</v>
      </c>
    </row>
  </sheetData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D5"/>
  <sheetViews>
    <sheetView workbookViewId="0">
      <selection activeCell="B29" sqref="B29"/>
    </sheetView>
  </sheetViews>
  <sheetFormatPr defaultRowHeight="14.4" x14ac:dyDescent="0.3"/>
  <cols>
    <col min="2" max="2" width="14.109375" customWidth="1"/>
    <col min="3" max="3" width="29.33203125" customWidth="1"/>
    <col min="4" max="4" width="16.44140625" customWidth="1"/>
  </cols>
  <sheetData>
    <row r="2" spans="1:4" x14ac:dyDescent="0.3">
      <c r="A2" s="56"/>
      <c r="B2" s="56" t="s">
        <v>143</v>
      </c>
      <c r="C2" s="56" t="s">
        <v>144</v>
      </c>
      <c r="D2" s="56" t="s">
        <v>56</v>
      </c>
    </row>
    <row r="3" spans="1:4" x14ac:dyDescent="0.3">
      <c r="A3" s="56" t="s">
        <v>141</v>
      </c>
      <c r="B3" s="56">
        <f>'Budget Vs Actual Format'!C78</f>
        <v>26948145</v>
      </c>
      <c r="C3" s="56">
        <f>'Budget Vs Actual Format'!C57</f>
        <v>4001000</v>
      </c>
      <c r="D3" s="56">
        <f>'Budget Vs Actual Format'!C70</f>
        <v>22947145</v>
      </c>
    </row>
    <row r="4" spans="1:4" x14ac:dyDescent="0.3">
      <c r="A4" s="56" t="s">
        <v>142</v>
      </c>
      <c r="B4" s="56">
        <f>'Budget Vs Actual Format'!E78</f>
        <v>20280545</v>
      </c>
      <c r="C4" s="56">
        <f>'Budget Vs Actual Format'!E57</f>
        <v>3520000</v>
      </c>
      <c r="D4" s="56">
        <f>'Budget Vs Actual Format'!E70</f>
        <v>16760545</v>
      </c>
    </row>
    <row r="5" spans="1:4" x14ac:dyDescent="0.3">
      <c r="A5" s="56" t="s">
        <v>145</v>
      </c>
      <c r="B5" s="57">
        <f>B4/B3</f>
        <v>0.75257666158468417</v>
      </c>
      <c r="C5" s="57">
        <f t="shared" ref="C5:D5" si="0">C4/C3</f>
        <v>0.87978005498625345</v>
      </c>
      <c r="D5" s="57">
        <f t="shared" si="0"/>
        <v>0.73039783380459744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O16" workbookViewId="0">
      <selection activeCell="O1" sqref="O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6" sqref="J16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Budget Vs Actual Format</vt:lpstr>
      <vt:lpstr>Details</vt:lpstr>
      <vt:lpstr>Income</vt:lpstr>
      <vt:lpstr> Cash Book 1</vt:lpstr>
      <vt:lpstr>IS Budget Request Format </vt:lpstr>
      <vt:lpstr>COA - for reference only</vt:lpstr>
      <vt:lpstr>Cash Book</vt:lpstr>
      <vt:lpstr>Car Fuel</vt:lpstr>
      <vt:lpstr>ANALYSIS</vt:lpstr>
      <vt:lpstr>approval</vt:lpstr>
      <vt:lpstr>approval 2</vt:lpstr>
      <vt:lpstr>'Budget Vs Actual Format'!Print_Titles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2024-07-31T06:40:32Z</cp:lastPrinted>
  <dcterms:created xsi:type="dcterms:W3CDTF">2022-02-04T02:23:35Z</dcterms:created>
  <dcterms:modified xsi:type="dcterms:W3CDTF">2024-08-07T04:59:41Z</dcterms:modified>
</cp:coreProperties>
</file>