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0" yWindow="0" windowWidth="20490" windowHeight="7065"/>
  </bookViews>
  <sheets>
    <sheet name="Oct to jan" sheetId="1" r:id="rId1"/>
  </sheets>
  <definedNames>
    <definedName name="_xlnm._FilterDatabase" localSheetId="0" hidden="1">'Oct to jan'!$A$3:$R$4</definedName>
    <definedName name="_xlnm.Print_Area" localSheetId="0">'Oct to jan'!$A$1:$R$14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8" i="1" l="1"/>
  <c r="P17" i="1"/>
  <c r="G14" i="1" l="1"/>
  <c r="F14" i="1"/>
  <c r="P13" i="1"/>
  <c r="L13" i="1"/>
  <c r="O13" i="1" s="1"/>
  <c r="Q13" i="1" s="1"/>
  <c r="I13" i="1"/>
  <c r="K13" i="1" s="1"/>
  <c r="H13" i="1"/>
  <c r="P12" i="1"/>
  <c r="L12" i="1"/>
  <c r="I12" i="1"/>
  <c r="K12" i="1" s="1"/>
  <c r="H12" i="1"/>
  <c r="O11" i="1"/>
  <c r="M11" i="1"/>
  <c r="P11" i="1" s="1"/>
  <c r="L11" i="1"/>
  <c r="J11" i="1"/>
  <c r="I11" i="1"/>
  <c r="K11" i="1" s="1"/>
  <c r="H11" i="1"/>
  <c r="M10" i="1"/>
  <c r="P10" i="1" s="1"/>
  <c r="L10" i="1"/>
  <c r="N10" i="1" s="1"/>
  <c r="J10" i="1"/>
  <c r="I10" i="1"/>
  <c r="H10" i="1"/>
  <c r="P9" i="1"/>
  <c r="L9" i="1"/>
  <c r="O9" i="1" s="1"/>
  <c r="Q9" i="1" s="1"/>
  <c r="I9" i="1"/>
  <c r="K9" i="1" s="1"/>
  <c r="H9" i="1"/>
  <c r="P8" i="1"/>
  <c r="O8" i="1"/>
  <c r="Q8" i="1" s="1"/>
  <c r="P7" i="1"/>
  <c r="O7" i="1"/>
  <c r="P6" i="1"/>
  <c r="O6" i="1"/>
  <c r="Q6" i="1" s="1"/>
  <c r="P5" i="1"/>
  <c r="O5" i="1"/>
  <c r="Q5" i="1" s="1"/>
  <c r="O4" i="1"/>
  <c r="M4" i="1"/>
  <c r="M14" i="1" s="1"/>
  <c r="L4" i="1"/>
  <c r="J4" i="1"/>
  <c r="I4" i="1"/>
  <c r="I14" i="1" s="1"/>
  <c r="H4" i="1"/>
  <c r="O12" i="1" l="1"/>
  <c r="Q12" i="1" s="1"/>
  <c r="N12" i="1"/>
  <c r="J14" i="1"/>
  <c r="Q11" i="1"/>
  <c r="K4" i="1"/>
  <c r="K14" i="1" s="1"/>
  <c r="H14" i="1"/>
  <c r="L14" i="1"/>
  <c r="Q7" i="1"/>
  <c r="K10" i="1"/>
  <c r="O10" i="1"/>
  <c r="Q10" i="1" s="1"/>
  <c r="N11" i="1"/>
  <c r="N4" i="1"/>
  <c r="N9" i="1"/>
  <c r="N13" i="1"/>
  <c r="P4" i="1"/>
  <c r="P14" i="1" s="1"/>
  <c r="O14" i="1" l="1"/>
  <c r="N14" i="1"/>
  <c r="Q4" i="1"/>
  <c r="Q14" i="1" s="1"/>
</calcChain>
</file>

<file path=xl/sharedStrings.xml><?xml version="1.0" encoding="utf-8"?>
<sst xmlns="http://schemas.openxmlformats.org/spreadsheetml/2006/main" count="65" uniqueCount="29">
  <si>
    <t>Summary For All BU &amp; BR Incentive ( OCT'24 TO JAN'25)</t>
  </si>
  <si>
    <t>No</t>
  </si>
  <si>
    <t>BU</t>
  </si>
  <si>
    <t>BR</t>
  </si>
  <si>
    <t>Customer Name</t>
  </si>
  <si>
    <t>Saleman Name</t>
  </si>
  <si>
    <t>Total Incentive</t>
  </si>
  <si>
    <t>Convert(Ks)</t>
  </si>
  <si>
    <t>Saleman Amt</t>
  </si>
  <si>
    <t>Pooling Amt</t>
  </si>
  <si>
    <t>Retain Amt (20%)</t>
  </si>
  <si>
    <t>Exchange Rate</t>
  </si>
  <si>
    <t>$</t>
  </si>
  <si>
    <t>Ks</t>
  </si>
  <si>
    <t>CE2</t>
  </si>
  <si>
    <t>U Yan Myint Lwin</t>
  </si>
  <si>
    <t>Myo Paing Oo</t>
  </si>
  <si>
    <t>Daw Jar Tan</t>
  </si>
  <si>
    <t xml:space="preserve">SHWE PIN LAL HLAING CO. ,LTD </t>
  </si>
  <si>
    <t>Shwin Lan Aung</t>
  </si>
  <si>
    <t>EDEN ENERGY &amp; NATURAL RESOURES DEVELOPMENT CO.,LTD</t>
  </si>
  <si>
    <t>Mar Mar Khaing</t>
  </si>
  <si>
    <t>Daw Su Su Khin</t>
  </si>
  <si>
    <t>Zin Thi Han</t>
  </si>
  <si>
    <t>Nothern Star Gems &amp; Jewellery Co.Ltd</t>
  </si>
  <si>
    <t>U Man Nyunt</t>
  </si>
  <si>
    <t>Naing Lin Aung</t>
  </si>
  <si>
    <t>TTL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</si>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</sst>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164" fontId="4" fillId="0" borderId="5" xfId="1" applyNumberFormat="1" applyFont="1" applyFill="1" applyBorder="1" applyAlignment="1">
      <alignment horizontal="center" vertical="center"/>
    </xf>
    <xf numFmtId="0" fontId="4" fillId="0" borderId="5" xfId="1" applyNumberFormat="1" applyFont="1" applyFill="1" applyBorder="1" applyAlignment="1">
      <alignment horizontal="center" vertical="center"/>
    </xf>
    <xf numFmtId="164" fontId="4" fillId="0" borderId="6" xfId="1" applyNumberFormat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3" fontId="4" fillId="0" borderId="2" xfId="1" applyNumberFormat="1" applyFont="1" applyFill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43" fontId="4" fillId="0" borderId="5" xfId="1" applyNumberFormat="1" applyFont="1" applyFill="1" applyBorder="1" applyAlignment="1">
      <alignment horizontal="center" vertical="center"/>
    </xf>
    <xf numFmtId="164" fontId="4" fillId="2" borderId="5" xfId="1" applyNumberFormat="1" applyFont="1" applyFill="1" applyBorder="1" applyAlignment="1">
      <alignment horizontal="center" vertical="center"/>
    </xf>
    <xf numFmtId="43" fontId="6" fillId="0" borderId="5" xfId="1" applyNumberFormat="1" applyFont="1" applyFill="1" applyBorder="1" applyAlignment="1">
      <alignment horizontal="center" vertical="center"/>
    </xf>
    <xf numFmtId="43" fontId="4" fillId="0" borderId="2" xfId="0" applyNumberFormat="1" applyFont="1" applyFill="1" applyBorder="1" applyAlignment="1">
      <alignment horizontal="center" vertical="center"/>
    </xf>
    <xf numFmtId="43" fontId="4" fillId="0" borderId="7" xfId="1" applyNumberFormat="1" applyFont="1" applyFill="1" applyBorder="1" applyAlignment="1">
      <alignment horizontal="center" vertical="center"/>
    </xf>
    <xf numFmtId="0" fontId="7" fillId="0" borderId="0" xfId="0" applyFont="1" applyFill="1"/>
    <xf numFmtId="164" fontId="4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8" fillId="0" borderId="8" xfId="1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 vertical="center"/>
    </xf>
    <xf numFmtId="0" fontId="0" fillId="0" borderId="0" xfId="1" applyNumberFormat="1" applyFont="1"/>
    <xf numFmtId="164" fontId="0" fillId="0" borderId="0" xfId="1" applyNumberFormat="1" applyFont="1"/>
    <xf numFmtId="164" fontId="0" fillId="0" borderId="0" xfId="1" applyNumberFormat="1" applyFont="1" applyBorder="1"/>
    <xf numFmtId="164" fontId="0" fillId="0" borderId="0" xfId="0" applyNumberFormat="1"/>
    <xf numFmtId="164" fontId="4" fillId="0" borderId="0" xfId="1" applyNumberFormat="1" applyFont="1" applyBorder="1"/>
    <xf numFmtId="43" fontId="0" fillId="0" borderId="0" xfId="0" applyNumberFormat="1"/>
    <xf numFmtId="9" fontId="0" fillId="0" borderId="0" xfId="2" applyFont="1"/>
    <xf numFmtId="43" fontId="0" fillId="0" borderId="0" xfId="1" applyNumberFormat="1" applyFont="1"/>
    <xf numFmtId="43" fontId="0" fillId="0" borderId="0" xfId="1" applyNumberFormat="1" applyFont="1" applyBorder="1"/>
    <xf numFmtId="0" fontId="5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2" borderId="6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zoomScale="90" zoomScaleNormal="90" workbookViewId="0">
      <pane xSplit="2" ySplit="3" topLeftCell="C8" activePane="bottomRight" state="frozen"/>
      <selection pane="topRight" activeCell="C1" sqref="C1"/>
      <selection pane="bottomLeft" activeCell="A4" sqref="A4"/>
      <selection pane="bottomRight" activeCell="P20" sqref="P20"/>
    </sheetView>
  </sheetViews>
  <sheetFormatPr defaultRowHeight="15" x14ac:dyDescent="0.25"/>
  <cols>
    <col min="1" max="1" width="4.85546875" style="22" customWidth="1"/>
    <col min="2" max="2" width="7.5703125" customWidth="1"/>
    <col min="3" max="3" width="9.85546875" style="23" customWidth="1"/>
    <col min="4" max="4" width="29.85546875" style="36" customWidth="1"/>
    <col min="5" max="5" width="18.42578125" customWidth="1"/>
    <col min="6" max="6" width="15.85546875" style="25" bestFit="1" customWidth="1"/>
    <col min="7" max="7" width="16" style="26" customWidth="1"/>
    <col min="8" max="8" width="19.7109375" style="27" bestFit="1" customWidth="1"/>
    <col min="9" max="9" width="15.42578125" style="27" bestFit="1" customWidth="1"/>
    <col min="10" max="10" width="19.42578125" style="27" bestFit="1" customWidth="1"/>
    <col min="11" max="11" width="17.85546875" style="27" customWidth="1"/>
    <col min="12" max="12" width="15.42578125" style="27" bestFit="1" customWidth="1"/>
    <col min="13" max="13" width="19.42578125" style="27" bestFit="1" customWidth="1"/>
    <col min="14" max="14" width="19.7109375" style="27" bestFit="1" customWidth="1"/>
    <col min="15" max="15" width="13.28515625" bestFit="1" customWidth="1"/>
    <col min="16" max="16" width="17.7109375" bestFit="1" customWidth="1"/>
    <col min="17" max="17" width="21.28515625" bestFit="1" customWidth="1"/>
    <col min="18" max="18" width="12.28515625" style="24" customWidth="1"/>
  </cols>
  <sheetData>
    <row r="1" spans="1:18" ht="33" customHeight="1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</row>
    <row r="2" spans="1:18" ht="45.75" customHeight="1" x14ac:dyDescent="0.25">
      <c r="A2" s="40" t="s">
        <v>1</v>
      </c>
      <c r="B2" s="40" t="s">
        <v>2</v>
      </c>
      <c r="C2" s="42" t="s">
        <v>3</v>
      </c>
      <c r="D2" s="37" t="s">
        <v>4</v>
      </c>
      <c r="E2" s="40" t="s">
        <v>5</v>
      </c>
      <c r="F2" s="44" t="s">
        <v>6</v>
      </c>
      <c r="G2" s="45"/>
      <c r="H2" s="46" t="s">
        <v>7</v>
      </c>
      <c r="I2" s="48" t="s">
        <v>8</v>
      </c>
      <c r="J2" s="48"/>
      <c r="K2" s="46" t="s">
        <v>7</v>
      </c>
      <c r="L2" s="48" t="s">
        <v>9</v>
      </c>
      <c r="M2" s="48"/>
      <c r="N2" s="46" t="s">
        <v>7</v>
      </c>
      <c r="O2" s="44" t="s">
        <v>10</v>
      </c>
      <c r="P2" s="45"/>
      <c r="Q2" s="46" t="s">
        <v>7</v>
      </c>
      <c r="R2" s="37" t="s">
        <v>11</v>
      </c>
    </row>
    <row r="3" spans="1:18" ht="24.75" customHeight="1" x14ac:dyDescent="0.25">
      <c r="A3" s="41"/>
      <c r="B3" s="41"/>
      <c r="C3" s="43"/>
      <c r="D3" s="38"/>
      <c r="E3" s="41"/>
      <c r="F3" s="1" t="s">
        <v>12</v>
      </c>
      <c r="G3" s="2" t="s">
        <v>13</v>
      </c>
      <c r="H3" s="47"/>
      <c r="I3" s="1" t="s">
        <v>12</v>
      </c>
      <c r="J3" s="1" t="s">
        <v>13</v>
      </c>
      <c r="K3" s="47"/>
      <c r="L3" s="1" t="s">
        <v>12</v>
      </c>
      <c r="M3" s="1" t="s">
        <v>13</v>
      </c>
      <c r="N3" s="47"/>
      <c r="O3" s="3" t="s">
        <v>12</v>
      </c>
      <c r="P3" s="3" t="s">
        <v>13</v>
      </c>
      <c r="Q3" s="47"/>
      <c r="R3" s="38"/>
    </row>
    <row r="4" spans="1:18" s="16" customFormat="1" ht="32.25" customHeight="1" x14ac:dyDescent="0.25">
      <c r="A4" s="4">
        <v>1</v>
      </c>
      <c r="B4" s="5" t="s">
        <v>14</v>
      </c>
      <c r="C4" s="6" t="s">
        <v>14</v>
      </c>
      <c r="D4" s="35" t="s">
        <v>15</v>
      </c>
      <c r="E4" s="7" t="s">
        <v>16</v>
      </c>
      <c r="F4" s="8">
        <v>583.22</v>
      </c>
      <c r="G4" s="9"/>
      <c r="H4" s="10">
        <f t="shared" ref="H4" si="0">(F4*R4)+G4</f>
        <v>2254145.3000000003</v>
      </c>
      <c r="I4" s="11">
        <f>F4*60%</f>
        <v>349.93200000000002</v>
      </c>
      <c r="J4" s="11">
        <f>G4*40%</f>
        <v>0</v>
      </c>
      <c r="K4" s="12">
        <f>(I4*R4)+J4</f>
        <v>1352487.1800000002</v>
      </c>
      <c r="L4" s="13">
        <f>F4*40%</f>
        <v>233.28800000000001</v>
      </c>
      <c r="M4" s="11">
        <f>G4*60%</f>
        <v>0</v>
      </c>
      <c r="N4" s="12">
        <f>(L4*R4)+M4</f>
        <v>901658.12</v>
      </c>
      <c r="O4" s="14">
        <f>L4*20%</f>
        <v>46.657600000000002</v>
      </c>
      <c r="P4" s="14">
        <f>M4*20%</f>
        <v>0</v>
      </c>
      <c r="Q4" s="15">
        <f>(O4*R4)+P4</f>
        <v>180331.62400000001</v>
      </c>
      <c r="R4" s="5">
        <v>3865</v>
      </c>
    </row>
    <row r="5" spans="1:18" s="16" customFormat="1" ht="32.25" customHeight="1" x14ac:dyDescent="0.25">
      <c r="A5" s="4">
        <v>2</v>
      </c>
      <c r="B5" s="5" t="s">
        <v>14</v>
      </c>
      <c r="C5" s="6" t="s">
        <v>14</v>
      </c>
      <c r="D5" s="35" t="s">
        <v>17</v>
      </c>
      <c r="E5" s="7" t="s">
        <v>16</v>
      </c>
      <c r="F5" s="11">
        <v>793.2</v>
      </c>
      <c r="G5" s="2"/>
      <c r="H5" s="10">
        <v>3345717.6</v>
      </c>
      <c r="I5" s="11">
        <v>475.92</v>
      </c>
      <c r="J5" s="11"/>
      <c r="K5" s="12">
        <v>2007430.56</v>
      </c>
      <c r="L5" s="11">
        <v>317.28000000000003</v>
      </c>
      <c r="M5" s="11"/>
      <c r="N5" s="12">
        <v>1338287.04</v>
      </c>
      <c r="O5" s="14">
        <f t="shared" ref="O5:P13" si="1">L5*20%</f>
        <v>63.45600000000001</v>
      </c>
      <c r="P5" s="14">
        <f t="shared" si="1"/>
        <v>0</v>
      </c>
      <c r="Q5" s="15">
        <f t="shared" ref="Q5:Q13" si="2">(O5*R5)+P5</f>
        <v>267657.40800000005</v>
      </c>
      <c r="R5" s="5">
        <v>4218</v>
      </c>
    </row>
    <row r="6" spans="1:18" s="16" customFormat="1" ht="32.25" customHeight="1" x14ac:dyDescent="0.25">
      <c r="A6" s="4">
        <v>3</v>
      </c>
      <c r="B6" s="5" t="s">
        <v>14</v>
      </c>
      <c r="C6" s="6" t="s">
        <v>14</v>
      </c>
      <c r="D6" s="35" t="s">
        <v>18</v>
      </c>
      <c r="E6" s="7" t="s">
        <v>19</v>
      </c>
      <c r="F6" s="11">
        <v>1147.03</v>
      </c>
      <c r="G6" s="2"/>
      <c r="H6" s="10">
        <v>4568620.49</v>
      </c>
      <c r="I6" s="11">
        <v>688.21799999999996</v>
      </c>
      <c r="J6" s="11"/>
      <c r="K6" s="12">
        <v>2741172.2939999998</v>
      </c>
      <c r="L6" s="11">
        <v>458.81200000000001</v>
      </c>
      <c r="M6" s="11"/>
      <c r="N6" s="12">
        <v>1827448.196</v>
      </c>
      <c r="O6" s="14">
        <f t="shared" si="1"/>
        <v>91.762400000000014</v>
      </c>
      <c r="P6" s="14">
        <f t="shared" si="1"/>
        <v>0</v>
      </c>
      <c r="Q6" s="15">
        <f t="shared" si="2"/>
        <v>365489.63920000003</v>
      </c>
      <c r="R6" s="5">
        <v>3983</v>
      </c>
    </row>
    <row r="7" spans="1:18" s="16" customFormat="1" ht="32.25" customHeight="1" x14ac:dyDescent="0.25">
      <c r="A7" s="4">
        <v>4</v>
      </c>
      <c r="B7" s="5" t="s">
        <v>14</v>
      </c>
      <c r="C7" s="6" t="s">
        <v>14</v>
      </c>
      <c r="D7" s="35" t="s">
        <v>18</v>
      </c>
      <c r="E7" s="7" t="s">
        <v>19</v>
      </c>
      <c r="F7" s="11">
        <v>1437.6</v>
      </c>
      <c r="G7" s="2"/>
      <c r="H7" s="10">
        <v>5810779.1999999993</v>
      </c>
      <c r="I7" s="11">
        <v>862.56</v>
      </c>
      <c r="J7" s="11">
        <v>0</v>
      </c>
      <c r="K7" s="12">
        <v>3486467.5199999996</v>
      </c>
      <c r="L7" s="13">
        <v>575.04</v>
      </c>
      <c r="M7" s="11">
        <v>0</v>
      </c>
      <c r="N7" s="12">
        <v>2324311.6799999997</v>
      </c>
      <c r="O7" s="14">
        <f t="shared" si="1"/>
        <v>115.008</v>
      </c>
      <c r="P7" s="14">
        <f t="shared" si="1"/>
        <v>0</v>
      </c>
      <c r="Q7" s="15">
        <f t="shared" si="2"/>
        <v>464862.33600000001</v>
      </c>
      <c r="R7" s="5">
        <v>4042</v>
      </c>
    </row>
    <row r="8" spans="1:18" s="16" customFormat="1" ht="32.25" customHeight="1" x14ac:dyDescent="0.25">
      <c r="A8" s="4">
        <v>5</v>
      </c>
      <c r="B8" s="5" t="s">
        <v>14</v>
      </c>
      <c r="C8" s="6" t="s">
        <v>14</v>
      </c>
      <c r="D8" s="35" t="s">
        <v>18</v>
      </c>
      <c r="E8" s="7" t="s">
        <v>19</v>
      </c>
      <c r="F8" s="11">
        <v>2297.5300000000002</v>
      </c>
      <c r="G8" s="2"/>
      <c r="H8" s="10">
        <v>10060883.870000001</v>
      </c>
      <c r="I8" s="11">
        <v>1378.518</v>
      </c>
      <c r="J8" s="11"/>
      <c r="K8" s="12">
        <v>6036530.3219999997</v>
      </c>
      <c r="L8" s="13">
        <v>919.01200000000017</v>
      </c>
      <c r="M8" s="11"/>
      <c r="N8" s="12">
        <v>4024353.5480000009</v>
      </c>
      <c r="O8" s="14">
        <f t="shared" si="1"/>
        <v>183.80240000000003</v>
      </c>
      <c r="P8" s="14">
        <f t="shared" si="1"/>
        <v>0</v>
      </c>
      <c r="Q8" s="15">
        <f t="shared" si="2"/>
        <v>804870.70960000018</v>
      </c>
      <c r="R8" s="5">
        <v>4379</v>
      </c>
    </row>
    <row r="9" spans="1:18" s="16" customFormat="1" ht="49.5" customHeight="1" x14ac:dyDescent="0.25">
      <c r="A9" s="4">
        <v>6</v>
      </c>
      <c r="B9" s="6" t="s">
        <v>14</v>
      </c>
      <c r="C9" s="6" t="s">
        <v>14</v>
      </c>
      <c r="D9" s="35" t="s">
        <v>20</v>
      </c>
      <c r="E9" s="7" t="s">
        <v>21</v>
      </c>
      <c r="F9" s="11">
        <v>2843.67</v>
      </c>
      <c r="G9" s="2"/>
      <c r="H9" s="10">
        <f>(F9*R9)+G9</f>
        <v>12711204.9</v>
      </c>
      <c r="I9" s="8">
        <f>F9*60%</f>
        <v>1706.202</v>
      </c>
      <c r="J9" s="8"/>
      <c r="K9" s="10">
        <f t="shared" ref="K9:K10" si="3">(I9*R9)+J9</f>
        <v>7626722.9400000004</v>
      </c>
      <c r="L9" s="8">
        <f>F9*40%</f>
        <v>1137.4680000000001</v>
      </c>
      <c r="M9" s="8"/>
      <c r="N9" s="10">
        <f t="shared" ref="N9:N10" si="4">(L9*R9)+M9</f>
        <v>5084481.96</v>
      </c>
      <c r="O9" s="14">
        <f t="shared" si="1"/>
        <v>227.49360000000001</v>
      </c>
      <c r="P9" s="14">
        <f t="shared" si="1"/>
        <v>0</v>
      </c>
      <c r="Q9" s="15">
        <f t="shared" si="2"/>
        <v>1016896.3920000001</v>
      </c>
      <c r="R9" s="5">
        <v>4470</v>
      </c>
    </row>
    <row r="10" spans="1:18" s="16" customFormat="1" ht="32.25" customHeight="1" x14ac:dyDescent="0.25">
      <c r="A10" s="4">
        <v>7</v>
      </c>
      <c r="B10" s="6" t="s">
        <v>14</v>
      </c>
      <c r="C10" s="6" t="s">
        <v>14</v>
      </c>
      <c r="D10" s="35" t="s">
        <v>22</v>
      </c>
      <c r="E10" s="7" t="s">
        <v>23</v>
      </c>
      <c r="F10" s="8"/>
      <c r="G10" s="17">
        <v>1063134</v>
      </c>
      <c r="H10" s="10">
        <f t="shared" ref="H10" si="5">(F10*R10)+G10</f>
        <v>1063134</v>
      </c>
      <c r="I10" s="11">
        <f t="shared" ref="I10" si="6">F10*60%</f>
        <v>0</v>
      </c>
      <c r="J10" s="11">
        <f>G10*60%</f>
        <v>637880.4</v>
      </c>
      <c r="K10" s="12">
        <f t="shared" si="3"/>
        <v>637880.4</v>
      </c>
      <c r="L10" s="11">
        <f t="shared" ref="L10" si="7">F10*40%</f>
        <v>0</v>
      </c>
      <c r="M10" s="11">
        <f>G10*40%</f>
        <v>425253.60000000003</v>
      </c>
      <c r="N10" s="12">
        <f t="shared" si="4"/>
        <v>425253.60000000003</v>
      </c>
      <c r="O10" s="14">
        <f t="shared" si="1"/>
        <v>0</v>
      </c>
      <c r="P10" s="14">
        <f t="shared" si="1"/>
        <v>85050.720000000016</v>
      </c>
      <c r="Q10" s="15">
        <f t="shared" si="2"/>
        <v>85050.720000000016</v>
      </c>
      <c r="R10" s="5"/>
    </row>
    <row r="11" spans="1:18" s="16" customFormat="1" ht="32.25" customHeight="1" x14ac:dyDescent="0.25">
      <c r="A11" s="4">
        <v>8</v>
      </c>
      <c r="B11" s="6" t="s">
        <v>14</v>
      </c>
      <c r="C11" s="6" t="s">
        <v>14</v>
      </c>
      <c r="D11" s="35" t="s">
        <v>24</v>
      </c>
      <c r="E11" s="7" t="s">
        <v>21</v>
      </c>
      <c r="F11" s="8">
        <v>1676.75</v>
      </c>
      <c r="G11" s="9"/>
      <c r="H11" s="10">
        <f>(F11*R11)+G11</f>
        <v>3937009</v>
      </c>
      <c r="I11" s="11">
        <f>F11*40%</f>
        <v>670.7</v>
      </c>
      <c r="J11" s="11">
        <f>G11*40%</f>
        <v>0</v>
      </c>
      <c r="K11" s="12">
        <f>(I11*R11)+J11</f>
        <v>1574803.6</v>
      </c>
      <c r="L11" s="13">
        <f>F11*60%</f>
        <v>1006.05</v>
      </c>
      <c r="M11" s="11">
        <f>G11*40%</f>
        <v>0</v>
      </c>
      <c r="N11" s="12">
        <f>(L11*R11)+M11</f>
        <v>2362205.4</v>
      </c>
      <c r="O11" s="14">
        <f t="shared" si="1"/>
        <v>201.21</v>
      </c>
      <c r="P11" s="14">
        <f t="shared" si="1"/>
        <v>0</v>
      </c>
      <c r="Q11" s="15">
        <f t="shared" si="2"/>
        <v>472441.08</v>
      </c>
      <c r="R11" s="5">
        <v>2348</v>
      </c>
    </row>
    <row r="12" spans="1:18" s="16" customFormat="1" ht="32.25" customHeight="1" x14ac:dyDescent="0.25">
      <c r="A12" s="4">
        <v>9</v>
      </c>
      <c r="B12" s="6" t="s">
        <v>14</v>
      </c>
      <c r="C12" s="6" t="s">
        <v>14</v>
      </c>
      <c r="D12" s="35" t="s">
        <v>25</v>
      </c>
      <c r="E12" s="7" t="s">
        <v>26</v>
      </c>
      <c r="F12" s="8">
        <v>591.54</v>
      </c>
      <c r="G12" s="9"/>
      <c r="H12" s="10">
        <f>(F12*R12)+G12</f>
        <v>2481510.2999999998</v>
      </c>
      <c r="I12" s="11">
        <f>F12*60%</f>
        <v>354.92399999999998</v>
      </c>
      <c r="J12" s="11"/>
      <c r="K12" s="12">
        <f>(I12*R12)+J12</f>
        <v>1488906.18</v>
      </c>
      <c r="L12" s="13">
        <f>F12*40%</f>
        <v>236.61599999999999</v>
      </c>
      <c r="M12" s="11"/>
      <c r="N12" s="12">
        <f>(L12*R12)+M12</f>
        <v>992604.12</v>
      </c>
      <c r="O12" s="14">
        <f t="shared" si="1"/>
        <v>47.3232</v>
      </c>
      <c r="P12" s="14">
        <f t="shared" si="1"/>
        <v>0</v>
      </c>
      <c r="Q12" s="15">
        <f>(O12*R12)+P12</f>
        <v>198520.82399999999</v>
      </c>
      <c r="R12" s="5">
        <v>4195</v>
      </c>
    </row>
    <row r="13" spans="1:18" s="16" customFormat="1" ht="32.25" customHeight="1" x14ac:dyDescent="0.25">
      <c r="A13" s="4">
        <v>10</v>
      </c>
      <c r="B13" s="6" t="s">
        <v>14</v>
      </c>
      <c r="C13" s="6" t="s">
        <v>14</v>
      </c>
      <c r="D13" s="35" t="s">
        <v>25</v>
      </c>
      <c r="E13" s="18" t="s">
        <v>23</v>
      </c>
      <c r="F13" s="8">
        <v>44.37</v>
      </c>
      <c r="G13" s="9"/>
      <c r="H13" s="10">
        <f>(F13*R13)+G13</f>
        <v>186132.15</v>
      </c>
      <c r="I13" s="11">
        <f>F13*100%</f>
        <v>44.37</v>
      </c>
      <c r="J13" s="11"/>
      <c r="K13" s="12">
        <f>(I13*R13)+J13</f>
        <v>186132.15</v>
      </c>
      <c r="L13" s="13">
        <f>F13*0%</f>
        <v>0</v>
      </c>
      <c r="M13" s="11"/>
      <c r="N13" s="12">
        <f>(L13*R13)+M13</f>
        <v>0</v>
      </c>
      <c r="O13" s="14">
        <f t="shared" si="1"/>
        <v>0</v>
      </c>
      <c r="P13" s="14">
        <f t="shared" si="1"/>
        <v>0</v>
      </c>
      <c r="Q13" s="15">
        <f t="shared" si="2"/>
        <v>0</v>
      </c>
      <c r="R13" s="5">
        <v>4195</v>
      </c>
    </row>
    <row r="14" spans="1:18" s="21" customFormat="1" ht="32.25" customHeight="1" thickBot="1" x14ac:dyDescent="0.35">
      <c r="A14" s="49" t="s">
        <v>27</v>
      </c>
      <c r="B14" s="49"/>
      <c r="C14" s="49"/>
      <c r="D14" s="49"/>
      <c r="E14" s="49"/>
      <c r="F14" s="19">
        <f>SUM(F4:F13)</f>
        <v>11414.910000000002</v>
      </c>
      <c r="G14" s="19">
        <f>+SUM(G4:G13)</f>
        <v>1063134</v>
      </c>
      <c r="H14" s="19">
        <f>+SUM(H4:H13)</f>
        <v>46419136.809999995</v>
      </c>
      <c r="I14" s="19">
        <f>+SUM(I4:I13)</f>
        <v>6531.3440000000001</v>
      </c>
      <c r="J14" s="19">
        <f t="shared" ref="J14:P14" si="8">+SUM(J4:J13)</f>
        <v>637880.4</v>
      </c>
      <c r="K14" s="19">
        <f t="shared" si="8"/>
        <v>27138533.145999998</v>
      </c>
      <c r="L14" s="19">
        <f t="shared" si="8"/>
        <v>4883.5660000000007</v>
      </c>
      <c r="M14" s="19">
        <f>+SUM(M4:M13)</f>
        <v>425253.60000000003</v>
      </c>
      <c r="N14" s="19">
        <f>+SUM(N4:N13)</f>
        <v>19280603.664000001</v>
      </c>
      <c r="O14" s="19">
        <f t="shared" si="8"/>
        <v>976.71320000000014</v>
      </c>
      <c r="P14" s="19">
        <f t="shared" si="8"/>
        <v>85050.720000000016</v>
      </c>
      <c r="Q14" s="19">
        <f>+SUM(Q4:Q13)</f>
        <v>3856120.7328000008</v>
      </c>
      <c r="R14" s="20"/>
    </row>
    <row r="15" spans="1:18" ht="15.75" thickTop="1" x14ac:dyDescent="0.25"/>
    <row r="16" spans="1:18" x14ac:dyDescent="0.25">
      <c r="H16" s="28"/>
      <c r="I16" s="28"/>
      <c r="K16" s="28"/>
      <c r="N16" s="28"/>
      <c r="Q16" s="29"/>
    </row>
    <row r="17" spans="5:17" ht="15.75" x14ac:dyDescent="0.25">
      <c r="H17" s="30"/>
      <c r="I17" s="30"/>
      <c r="K17" s="30"/>
      <c r="N17" s="30"/>
      <c r="P17" s="31">
        <f>N14*20%</f>
        <v>3856120.7328000003</v>
      </c>
      <c r="Q17" s="31"/>
    </row>
    <row r="18" spans="5:17" x14ac:dyDescent="0.25">
      <c r="H18" s="28"/>
      <c r="I18" s="28"/>
      <c r="J18" s="28"/>
      <c r="K18" s="28"/>
      <c r="L18" s="28"/>
      <c r="M18" s="28"/>
      <c r="N18" s="34"/>
      <c r="O18" s="28"/>
      <c r="P18" s="34">
        <f>N14*80%</f>
        <v>15424482.931200001</v>
      </c>
      <c r="Q18" s="28"/>
    </row>
    <row r="19" spans="5:17" x14ac:dyDescent="0.25">
      <c r="M19" s="32"/>
      <c r="N19" s="33"/>
      <c r="O19" s="31"/>
    </row>
    <row r="20" spans="5:17" x14ac:dyDescent="0.25">
      <c r="L20" s="33"/>
      <c r="O20" s="27"/>
      <c r="P20" s="27"/>
      <c r="Q20" s="27"/>
    </row>
    <row r="21" spans="5:17" x14ac:dyDescent="0.25">
      <c r="N21" s="33"/>
    </row>
    <row r="22" spans="5:17" x14ac:dyDescent="0.25">
      <c r="E22" t="s">
        <v>28</v>
      </c>
    </row>
  </sheetData>
  <mergeCells count="16">
    <mergeCell ref="A14:E14"/>
    <mergeCell ref="L2:M2"/>
    <mergeCell ref="N2:N3"/>
    <mergeCell ref="O2:P2"/>
    <mergeCell ref="Q2:Q3"/>
    <mergeCell ref="R2:R3"/>
    <mergeCell ref="A1:R1"/>
    <mergeCell ref="A2:A3"/>
    <mergeCell ref="B2:B3"/>
    <mergeCell ref="C2:C3"/>
    <mergeCell ref="D2:D3"/>
    <mergeCell ref="E2:E3"/>
    <mergeCell ref="F2:G2"/>
    <mergeCell ref="H2:H3"/>
    <mergeCell ref="I2:J2"/>
    <mergeCell ref="K2:K3"/>
  </mergeCells>
  <printOptions horizontalCentered="1"/>
  <pageMargins left="0" right="0" top="0.8" bottom="0.0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Oct to jan</vt:lpstr>
      <vt:lpstr>'Oct to jan'!Print_Area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2025-04-04T07:27:33Z</cp:lastPrinted>
  <dcterms:created xsi:type="dcterms:W3CDTF">2025-04-04T07:16:33Z</dcterms:created>
  <dcterms:modified xsi:type="dcterms:W3CDTF">2025-04-05T05:04:54Z</dcterms:modified>
</cp:coreProperties>
</file>